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Plant\Ministry Reports\"/>
    </mc:Choice>
  </mc:AlternateContent>
  <bookViews>
    <workbookView xWindow="28680" yWindow="-120" windowWidth="29040" windowHeight="15840" tabRatio="801" activeTab="2"/>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_xlnm._FilterDatabase" localSheetId="6" hidden="1">'Funding Tables'!$A$2:$C$2</definedName>
    <definedName name="School_Name">Table1[Name of School Facility]</definedName>
    <definedName name="Ventilation">HVAC_Type[HVAC System Type]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8" i="9" l="1"/>
  <c r="A289" i="9"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C8" i="2" l="1" a="1"/>
  <c r="C8" i="2" s="1"/>
  <c r="A290" i="9"/>
  <c r="A291" i="9" s="1"/>
  <c r="C11" i="2" a="1"/>
  <c r="C11" i="2" s="1"/>
  <c r="C10" i="2" a="1"/>
  <c r="C10" i="2" s="1"/>
  <c r="C9" i="2" a="1"/>
  <c r="C9" i="2" s="1"/>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6" i="4" l="1"/>
  <c r="I16" i="4"/>
  <c r="I15" i="4"/>
  <c r="E15" i="4" s="1"/>
  <c r="I14" i="4"/>
  <c r="E14" i="4" s="1"/>
  <c r="I13" i="4"/>
  <c r="E13" i="4" s="1"/>
  <c r="I12" i="4"/>
  <c r="I11" i="4"/>
  <c r="E11" i="4" s="1"/>
  <c r="I10" i="4"/>
  <c r="E10" i="4" s="1"/>
  <c r="E12" i="4" l="1"/>
  <c r="F12" i="4"/>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<sst xmlns="http://schemas.openxmlformats.org/spreadsheetml/2006/main" count="803" uniqueCount="516">
  <si>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</si>
  <si>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</si>
  <si>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</si>
  <si>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</si>
  <si>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</si>
  <si>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</si>
  <si>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</si>
  <si>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</si>
  <si>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</si>
  <si>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</si>
  <si>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</si>
  <si>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</si>
  <si>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</si>
  <si>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</si>
  <si>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</si>
  <si>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</si>
  <si>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</si>
  <si>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</si>
  <si>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</si>
  <si>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</si>
  <si>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</si>
  <si>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</si>
  <si>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</si>
  <si>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</si>
  <si>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</si>
  <si>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</si>
  <si>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</si>
  <si>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</si>
  <si>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</si>
  <si>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</si>
  <si>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</si>
  <si>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</si>
  <si>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</si>
  <si>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</si>
  <si>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</si>
  <si>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</si>
  <si>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</si>
  <si>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</si>
  <si>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</si>
  <si>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</si>
  <si>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</si>
  <si>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</si>
  <si>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</si>
  <si>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</si>
  <si>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</si>
  <si>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</si>
  <si>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</si>
  <si>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</si>
  <si>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</si>
  <si>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</si>
  <si>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</si>
  <si>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</si>
  <si>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</si>
  <si>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</si>
  <si>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</si>
  <si>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</si>
  <si>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</si>
  <si>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</si>
  <si>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</si>
  <si>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</si>
  <si>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</si>
  <si>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</si>
  <si>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</si>
  <si>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</si>
  <si>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</si>
  <si>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</si>
  <si>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</si>
  <si>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</si>
  <si>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</si>
  <si>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</si>
  <si>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</si>
  <si>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</si>
  <si>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</si>
  <si>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</si>
  <si>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</si>
  <si>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</si>
  <si>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</si>
  <si>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</si>
  <si>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</si>
  <si>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</si>
  <si>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</si>
  <si>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</si>
  <si>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</si>
  <si>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</si>
  <si>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</si>
  <si>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</si>
  <si>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</si>
  <si>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</si>
  <si>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</si>
  <si>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</si>
  <si>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</si>
  <si>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</si>
  <si>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</si>
  <si>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</si>
  <si>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</si>
  <si>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</si>
  <si>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</si>
  <si>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</si>
  <si>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</si>
  <si>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</si>
  <si>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</si>
  <si>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</si>
  <si>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</si>
  <si>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</si>
  <si>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</si>
  <si>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</si>
  <si>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</si>
  <si>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Aileen-Wright English Catholic S</t>
  </si>
  <si>
    <t>7785-1</t>
  </si>
  <si>
    <t>Bishop Belleau School</t>
  </si>
  <si>
    <t>12210-1</t>
  </si>
  <si>
    <t>English Catholic Central School</t>
  </si>
  <si>
    <t>8876-1</t>
  </si>
  <si>
    <t>Holy Family School</t>
  </si>
  <si>
    <t>8877-1</t>
  </si>
  <si>
    <t>O'Gorman High School</t>
  </si>
  <si>
    <t>8838-1</t>
  </si>
  <si>
    <t>O'Gorman Intermediate School</t>
  </si>
  <si>
    <t>8839-1</t>
  </si>
  <si>
    <t>Pope Francis</t>
  </si>
  <si>
    <t>8852-1</t>
  </si>
  <si>
    <t>Sacred Heart School</t>
  </si>
  <si>
    <t>8878-1</t>
  </si>
  <si>
    <t>St Jerome School</t>
  </si>
  <si>
    <t>8880-1</t>
  </si>
  <si>
    <t>St Joseph School</t>
  </si>
  <si>
    <t>8850-1</t>
  </si>
  <si>
    <t>St Patrick School</t>
  </si>
  <si>
    <t>8879-1</t>
  </si>
  <si>
    <t>St Patricks S</t>
  </si>
  <si>
    <t>7935-1</t>
  </si>
  <si>
    <t>St Anne School</t>
  </si>
  <si>
    <t>3019-1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</si>
  <si>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</si>
  <si>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</si>
  <si>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</si>
  <si>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</si>
  <si>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</si>
  <si>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</si>
  <si>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</si>
  <si>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</si>
  <si>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</si>
  <si>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</si>
  <si>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</si>
  <si>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</si>
  <si>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</si>
  <si>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</si>
  <si>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</si>
  <si>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</si>
  <si>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</si>
  <si>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</si>
  <si>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</si>
  <si>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</si>
  <si>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</si>
  <si>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</si>
  <si>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</si>
  <si>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</si>
  <si>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</si>
  <si>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</si>
  <si>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</si>
  <si>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</si>
  <si>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</si>
  <si>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</si>
  <si>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</si>
  <si>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</si>
  <si>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</si>
  <si>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</si>
  <si>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</si>
  <si>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</si>
  <si>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</si>
  <si>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</si>
  <si>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</si>
  <si>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</si>
  <si>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</si>
  <si>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</si>
  <si>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</si>
  <si>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</si>
  <si>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</si>
  <si>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</si>
  <si>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</si>
  <si>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</si>
  <si>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</si>
  <si>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</si>
  <si>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</si>
  <si>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</si>
  <si>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</si>
  <si>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</si>
  <si>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</si>
  <si>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</si>
  <si>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</si>
  <si>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</si>
  <si>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</si>
  <si>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</si>
  <si>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</si>
  <si>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</si>
  <si>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</si>
  <si>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</si>
  <si>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</si>
  <si>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</si>
  <si>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</si>
  <si>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</si>
  <si>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</si>
  <si>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</si>
  <si>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</si>
  <si>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</si>
  <si>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</si>
  <si>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</si>
  <si>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</si>
  <si>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</si>
  <si>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</si>
  <si>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</si>
  <si>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</si>
  <si>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</si>
  <si>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</si>
  <si>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</si>
  <si>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</si>
  <si>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</si>
  <si>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</si>
  <si>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</si>
  <si>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</si>
  <si>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</si>
  <si>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</si>
  <si>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</si>
  <si>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</si>
  <si>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</si>
  <si>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</si>
  <si>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</si>
  <si>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</si>
  <si>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</si>
  <si>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</si>
  <si>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</si>
  <si>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</si>
  <si>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</si>
  <si>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</si>
  <si>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</si>
  <si>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</si>
  <si>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</si>
  <si>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</si>
  <si>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</si>
  <si>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</si>
  <si>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</si>
  <si>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</si>
  <si>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</si>
  <si>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</si>
  <si>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</si>
  <si>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</si>
  <si>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</si>
  <si>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</si>
  <si>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</si>
  <si>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</si>
  <si>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</si>
  <si>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</si>
  <si>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</si>
  <si>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</si>
  <si>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</si>
  <si>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</si>
  <si>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</si>
  <si>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</si>
  <si>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</si>
  <si>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</si>
  <si>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</si>
  <si>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</si>
  <si>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</si>
  <si>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</si>
  <si>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</si>
  <si>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</si>
  <si>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</si>
  <si>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</si>
  <si>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</si>
  <si>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</si>
  <si>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</si>
  <si>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</si>
  <si>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</si>
  <si>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</si>
  <si>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</si>
  <si>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</si>
  <si>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</si>
  <si>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</si>
  <si>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</si>
  <si>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</si>
  <si>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</si>
  <si>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</si>
  <si>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</si>
  <si>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</si>
  <si>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</si>
  <si>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</si>
  <si>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</si>
  <si>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</si>
  <si>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</si>
  <si>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</si>
  <si>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</si>
  <si>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</si>
  <si>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</si>
  <si>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</si>
  <si>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</si>
  <si>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</si>
  <si>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</si>
  <si>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</si>
  <si>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</si>
  <si>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</si>
  <si>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</si>
  <si>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</si>
  <si>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</si>
  <si>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</si>
  <si>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</si>
  <si>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</si>
  <si>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</si>
  <si>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</si>
  <si>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</si>
  <si>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</si>
  <si>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</si>
  <si>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</si>
  <si>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</si>
  <si>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</si>
  <si>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</si>
  <si>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</si>
  <si>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</si>
  <si>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</si>
  <si>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</si>
  <si>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</si>
  <si>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</si>
  <si>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</si>
  <si>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</si>
  <si>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</si>
  <si>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</si>
  <si>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</si>
  <si>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</si>
  <si>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</si>
  <si>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</si>
  <si>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</si>
  <si>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</si>
  <si>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</si>
  <si>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</si>
  <si>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</si>
  <si>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</si>
  <si>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</si>
  <si>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</si>
  <si>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</si>
  <si>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</si>
  <si>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</si>
  <si>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</si>
  <si>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</si>
  <si>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</si>
  <si>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</si>
  <si>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</si>
  <si>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</si>
  <si>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</si>
  <si>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</si>
  <si>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</si>
  <si>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</si>
  <si>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</si>
  <si>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</si>
  <si>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</si>
  <si>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</si>
  <si>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</si>
  <si>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</si>
  <si>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</si>
  <si>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</si>
  <si>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</si>
  <si>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</si>
  <si>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</si>
  <si>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</si>
  <si>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</si>
  <si>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</si>
  <si>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</si>
  <si>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</si>
  <si>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</si>
  <si>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</si>
  <si>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</si>
  <si>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</si>
  <si>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</si>
  <si>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</si>
  <si>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</si>
  <si>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</si>
  <si>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</si>
  <si>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</si>
  <si>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</si>
  <si>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</si>
  <si>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</si>
  <si>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</si>
  <si>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</si>
  <si>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</si>
  <si>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</si>
  <si>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</si>
  <si>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</si>
  <si>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</si>
  <si>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</si>
  <si>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</si>
  <si>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</si>
  <si>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</si>
  <si>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</si>
  <si>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</si>
  <si>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</si>
  <si>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</si>
  <si>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</si>
  <si>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</si>
  <si>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</si>
  <si>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</si>
  <si>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</si>
  <si>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</si>
  <si>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</si>
  <si>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</si>
  <si>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</si>
  <si>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</si>
  <si>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</si>
  <si>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</si>
  <si>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</si>
  <si>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</si>
  <si>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</si>
  <si>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</si>
  <si>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</si>
  <si>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</si>
  <si>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</si>
  <si>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</si>
  <si>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</si>
  <si>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</si>
  <si>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</si>
  <si>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</si>
  <si>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</si>
  <si>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</si>
  <si>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</si>
  <si>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</si>
  <si>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</si>
  <si>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</si>
  <si>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</si>
  <si>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</si>
  <si>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</si>
  <si>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</si>
  <si>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</si>
  <si>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</si>
  <si>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</si>
  <si>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</si>
  <si>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</si>
  <si>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</si>
  <si>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</si>
  <si>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</si>
  <si>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</si>
  <si>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</si>
  <si>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</si>
  <si>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</si>
  <si>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</si>
  <si>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</si>
  <si>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</si>
  <si>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</si>
  <si>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</si>
  <si>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</si>
  <si>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</si>
  <si>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</si>
  <si>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</si>
  <si>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</si>
  <si>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</si>
  <si>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</si>
  <si>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</si>
  <si>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</si>
  <si>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</si>
  <si>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</si>
  <si>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</si>
  <si>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</si>
  <si>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</si>
  <si>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</si>
  <si>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</si>
  <si>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</si>
  <si>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</si>
  <si>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</si>
  <si>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</si>
  <si>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</si>
  <si>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</si>
  <si>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</si>
  <si>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</si>
  <si>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</si>
  <si>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</si>
  <si>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</si>
  <si>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</si>
  <si>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</si>
  <si>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</si>
  <si>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</si>
  <si>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</si>
  <si>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</si>
  <si>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</si>
  <si>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</si>
  <si>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</si>
  <si>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</si>
  <si>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</si>
  <si>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</si>
  <si>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</si>
  <si>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</si>
  <si>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</si>
  <si>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</si>
  <si>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</si>
  <si>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</si>
  <si>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</si>
  <si>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</si>
  <si>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</si>
  <si>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</si>
  <si>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</si>
  <si>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</si>
  <si>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</si>
  <si>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</si>
  <si>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</si>
  <si>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</si>
  <si>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</si>
  <si>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</si>
  <si>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</si>
  <si>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</si>
  <si>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</si>
  <si>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</si>
  <si>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</si>
  <si>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</si>
  <si>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</si>
  <si>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</si>
  <si>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</si>
  <si>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</si>
  <si>
    <t>Install HEPA units in classrooms</t>
  </si>
  <si>
    <t>Increase filter changes</t>
  </si>
  <si>
    <t>Increase ventilation before and after school</t>
  </si>
  <si>
    <t>Improve ventilation in schools with funding provided for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</si>
</sst>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7">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157">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8" fontId="0" fillId="9" borderId="15" xfId="0" applyNumberFormat="1" applyFill="1" applyBorder="1" applyAlignment="1">
      <alignment horizontal="center" vertical="center"/>
    </xf>
    <xf numFmtId="0" fontId="14" fillId="0" borderId="0" xfId="0" applyFont="1" applyAlignment="1">
      <alignment horizontal="center" vertical="center"/>
    </xf>
    <xf numFmtId="8"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8" fontId="0" fillId="9" borderId="0" xfId="0" applyNumberFormat="1" applyFill="1" applyBorder="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167"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0" fillId="0" borderId="0" xfId="0"/>
    <xf numFmtId="0" fontId="10" fillId="7" borderId="6" xfId="1" applyNumberFormat="1" applyAlignment="1">
      <alignment horizontal="left" vertical="top" wrapText="1"/>
    </xf>
    <xf numFmtId="0" fontId="5" fillId="0" borderId="0" xfId="0" applyFont="1" applyAlignment="1">
      <alignment horizontal="left" vertical="center"/>
    </xf>
    <xf numFmtId="3" fontId="0" fillId="0" borderId="0" xfId="0" applyNumberFormat="1"/>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7">
    <cellStyle name="20% - Accent6" xfId="3" builtinId="50"/>
    <cellStyle name="Calculation" xfId="2" builtinId="22"/>
    <cellStyle name="Comma" xfId="4" builtinId="3"/>
    <cellStyle name="Comma 2" xfId="6"/>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 xmlns:adec="http://schemas.microsoft.com/office/drawing/2017/decorative" val="1"/>
            </a:ext>
          </a:extLst>
        </xdr:cNvPr>
        <xdr:cNvGrpSpPr/>
      </xdr:nvGrpSpPr>
      <xdr:grpSpPr>
        <a:xfrm>
          <a:off x="2095500" y="253684"/>
          <a:ext cx="56134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Northeastern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77439"/>
          <a:ext cx="8161020" cy="572833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Install HEPA units in classrooms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ventilation before and after school</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Improve ventilation in schools with funding provided for capital</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filter changes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 xmlns:adec="http://schemas.microsoft.com/office/drawing/2017/decorative" val="1"/>
            </a:ext>
          </a:extLst>
        </xdr:cNvPr>
        <xdr:cNvSpPr/>
      </xdr:nvSpPr>
      <xdr:spPr>
        <a:xfrm>
          <a:off x="321905" y="1290921"/>
          <a:ext cx="9521333" cy="4368849"/>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126" y="82550"/>
          <a:ext cx="9450944" cy="772802"/>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Northeastern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 xmlns:adec="http://schemas.microsoft.com/office/drawing/2017/decorative" val="1"/>
            </a:ext>
          </a:extLst>
        </xdr:cNvPr>
        <xdr:cNvGrpSpPr/>
      </xdr:nvGrpSpPr>
      <xdr:grpSpPr>
        <a:xfrm>
          <a:off x="623482" y="1904189"/>
          <a:ext cx="3745689" cy="481714"/>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$8.9M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 xmlns:adec="http://schemas.microsoft.com/office/drawing/2017/decorative" val="1"/>
            </a:ext>
          </a:extLst>
        </xdr:cNvPr>
        <xdr:cNvGrpSpPr/>
      </xdr:nvGrpSpPr>
      <xdr:grpSpPr>
        <a:xfrm>
          <a:off x="682477" y="2848787"/>
          <a:ext cx="3985733" cy="459786"/>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 xmlns:adec="http://schemas.microsoft.com/office/drawing/2017/decorative" val="1"/>
            </a:ext>
          </a:extLst>
        </xdr:cNvPr>
        <xdr:cNvGrpSpPr/>
      </xdr:nvGrpSpPr>
      <xdr:grpSpPr>
        <a:xfrm>
          <a:off x="5235170" y="2854583"/>
          <a:ext cx="4400842" cy="436709"/>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11</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 xmlns:adec="http://schemas.microsoft.com/office/drawing/2017/decorative" val="1"/>
            </a:ext>
          </a:extLst>
        </xdr:cNvPr>
        <xdr:cNvGrpSpPr/>
      </xdr:nvGrpSpPr>
      <xdr:grpSpPr>
        <a:xfrm>
          <a:off x="5230361" y="3408555"/>
          <a:ext cx="4280241" cy="45331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05736" y="4903111"/>
          <a:ext cx="6740826" cy="59593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275</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85%</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85%</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 xmlns:adec="http://schemas.microsoft.com/office/drawing/2017/decorative" val="1"/>
            </a:ext>
          </a:extLst>
        </xdr:cNvPr>
        <xdr:cNvGrpSpPr/>
      </xdr:nvGrpSpPr>
      <xdr:grpSpPr>
        <a:xfrm>
          <a:off x="5235875" y="1899389"/>
          <a:ext cx="3960411" cy="497589"/>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$5.8M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Northeastern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id="1" name="Table1" displayName="Table1" ref="A5:K18" totalsRowShown="0" headerRowDxfId="13" dataDxfId="12">
  <autoFilter ref="A5:K18"/>
  <tableColumns count="11">
    <tableColumn id="1" name="Name of School Facility"/>
    <tableColumn id="2" name="Building ID"/>
    <tableColumn id="3" name="Type of School Facility Ventilation" dataDxfId="11"/>
    <tableColumn id="4" name="Ventilation assessed " dataDxfId="10"/>
    <tableColumn id="5" name="Running ventilation systems longer" dataDxfId="9"/>
    <tableColumn id="6" name="Higher grade filters installed" dataDxfId="8"/>
    <tableColumn id="7" name="Increased frequency of filter changes" dataDxfId="7"/>
    <tableColumn id="8" name="Increased fresh air intake (windows and/or mechanical ventilation systems)" dataDxfId="6"/>
    <tableColumn id="10" name="HEPA units deployed in portables, as needed " dataDxfId="5"/>
    <tableColumn id="11" name="Standalone HEPA filter units in place" dataDxfId="4"/>
    <tableColumn id="12" name="Board ID" dataDxfId="3"/>
  </tableColumns>
  <tableStyleInfo name="TableStyleMedium2" showFirstColumn="0" showLastColumn="0" showRowStripes="0" showColumnStripes="0"/>
</table>
</file>

<file path=xl/tables/table2.xml><?xml version="1.0" encoding="utf-8"?>
<table xmlns="http://schemas.openxmlformats.org/spreadsheetml/2006/main" id="3" name="HVAC_Type" displayName="HVAC_Type" ref="AE2:AE5" totalsRowShown="0" headerRowDxfId="2" dataDxfId="1">
  <autoFilter ref="AE2:AE5"/>
  <tableColumns count="1">
    <tableColumn id="1"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I37"/>
  <sheetViews>
    <sheetView showGridLines="0" showRowColHeaders="0" topLeftCell="A13" zoomScaleNormal="100" workbookViewId="0">
      <selection activeCell="B4" sqref="B4:H5"/>
    </sheetView>
  </sheetViews>
  <sheetFormatPr defaultColWidth="0" defaultRowHeight="14.4" zeroHeight="1"/>
  <cols>
    <col min="1" max="1" width="8.77734375" customWidth="1"/>
    <col min="2" max="8" width="16.77734375" customWidth="1"/>
    <col min="9" max="9" width="8.77734375" customWidth="1"/>
    <col min="10" max="16384" width="8.77734375" hidden="1"/>
  </cols>
  <sheetData>
    <row r="1" spans="1:8" ht="15.6">
      <c r="A1" s="46" t="s">
        <v>53</v>
      </c>
    </row>
    <row r="2" spans="1:8" ht="60.75" customHeight="1">
      <c r="B2" s="131"/>
      <c r="C2" s="131"/>
      <c r="D2" s="131"/>
      <c r="E2" s="131"/>
      <c r="F2" s="131"/>
      <c r="G2" s="131"/>
      <c r="H2" s="131"/>
    </row>
    <row r="3" spans="1:8" ht="15" customHeight="1">
      <c r="A3" s="42"/>
    </row>
    <row r="4" spans="1:8" ht="40.049999999999997" customHeight="1">
      <c r="B4" s="132" t="s">
        <v>74</v>
      </c>
      <c r="C4" s="132"/>
      <c r="D4" s="132"/>
      <c r="E4" s="132"/>
      <c r="F4" s="132"/>
      <c r="G4" s="132"/>
      <c r="H4" s="132"/>
    </row>
    <row r="5" spans="1:8" ht="40.049999999999997" customHeight="1">
      <c r="B5" s="132"/>
      <c r="C5" s="132"/>
      <c r="D5" s="132"/>
      <c r="E5" s="132"/>
      <c r="F5" s="132"/>
      <c r="G5" s="132"/>
      <c r="H5" s="132"/>
    </row>
    <row r="6" spans="1:8" ht="5.0999999999999996" customHeight="1"/>
    <row r="7" spans="1:8" ht="46.05" customHeight="1">
      <c r="A7" s="43"/>
      <c r="B7" s="44"/>
      <c r="C7" s="133"/>
      <c r="D7" s="133"/>
      <c r="E7" s="133"/>
      <c r="F7" s="133"/>
      <c r="G7" s="133"/>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algorithmName="SHA-512" hashValue="RMrIyYiMsDqOm39M/Z5WQud4Xa9oW5cnO4bRklprP0chkvke7EULmZuqZlsVaFNj2XUKvpq81GCFR/rcQZ0Mmw==" saltValue="5qtywX5+yCeEriUnrBjM/g==" spinCount="100000" sheet="1" objects="1" scenario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XFC33"/>
  <sheetViews>
    <sheetView topLeftCell="B1" zoomScale="86" zoomScaleNormal="86" workbookViewId="0">
      <selection activeCell="M5" sqref="M5"/>
    </sheetView>
  </sheetViews>
  <sheetFormatPr defaultColWidth="0" defaultRowHeight="14.4" zeroHeight="1"/>
  <cols>
    <col min="1" max="1" width="3.77734375" style="1" customWidth="1"/>
    <col min="2" max="13" width="10.77734375" style="1" customWidth="1"/>
    <col min="14" max="14" width="9.21875" style="1" customWidth="1"/>
    <col min="15" max="15" width="3.77734375" style="1" customWidth="1"/>
    <col min="16" max="5704" width="0" style="1" hidden="1" customWidth="1"/>
    <col min="5705" max="16383" width="8.77734375" style="1" hidden="1"/>
    <col min="16384" max="16384" width="8.21875" style="1" hidden="1"/>
  </cols>
  <sheetData>
    <row r="1" spans="1:2" ht="15.6">
      <c r="A1" s="46" t="s">
        <v>70</v>
      </c>
    </row>
    <row r="2" spans="1:2" ht="15.6">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4"/>
      <c r="C33" s="134"/>
      <c r="D33" s="134"/>
      <c r="E33" s="134"/>
      <c r="F33" s="134"/>
      <c r="G33" s="134"/>
      <c r="H33" s="134"/>
      <c r="I33" s="134"/>
      <c r="J33" s="134"/>
      <c r="K33" s="134"/>
      <c r="L33" s="134"/>
      <c r="M33" s="134"/>
      <c r="N33" s="134"/>
    </row>
  </sheetData>
  <sheetProtection algorithmName="SHA-512" hashValue="VSzYXNwgfWlLaubR0jxRtzqu9gEuCteT4Z103sqArBLbLjH2RD6HauiPO4BxG7aFaIvrgH6NUAqZGCSaH7eLJg==" saltValue="chuK4GABjrmMpNdyqgBTIQ==" spinCount="100000"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XFC26"/>
  <sheetViews>
    <sheetView showGridLines="0" showRowColHeaders="0" tabSelected="1" zoomScaleNormal="100" workbookViewId="0">
      <selection activeCell="F13" sqref="F13"/>
    </sheetView>
  </sheetViews>
  <sheetFormatPr defaultColWidth="0" defaultRowHeight="14.4" zeroHeight="1"/>
  <cols>
    <col min="1" max="1" width="3.77734375" style="1" customWidth="1"/>
    <col min="2" max="3" width="15.5546875" style="1" customWidth="1"/>
    <col min="4" max="4" width="36.77734375" style="1" customWidth="1"/>
    <col min="5" max="5" width="21.44140625" style="1" customWidth="1"/>
    <col min="6" max="6" width="12.77734375" style="1" customWidth="1"/>
    <col min="7" max="7" width="6.44140625" style="1" customWidth="1"/>
    <col min="8" max="8" width="3.77734375" style="2" hidden="1"/>
    <col min="9" max="9" width="3.5546875" style="2" hidden="1"/>
    <col min="10" max="10" width="19.44140625" style="2" hidden="1"/>
    <col min="11" max="16380" width="6.21875" style="1" hidden="1"/>
    <col min="16381" max="16381" width="4.21875" style="1" hidden="1"/>
    <col min="16382" max="16382" width="3.77734375" style="1" hidden="1"/>
    <col min="16383" max="16383" width="6.44140625" style="1" hidden="1"/>
    <col min="16384" max="16384" width="6.21875" style="1" hidden="1"/>
  </cols>
  <sheetData>
    <row r="1" spans="1:9" ht="15.6">
      <c r="A1" s="46" t="s">
        <v>71</v>
      </c>
    </row>
    <row r="2" spans="1:9" s="2" customFormat="1" ht="53.1" customHeight="1">
      <c r="A2" s="45"/>
      <c r="B2" s="139"/>
      <c r="C2" s="139"/>
      <c r="D2" s="139"/>
      <c r="E2" s="139"/>
      <c r="F2" s="139"/>
    </row>
    <row r="3" spans="1:9" s="2" customFormat="1" ht="13.05" customHeight="1">
      <c r="A3" s="1"/>
      <c r="B3" s="1"/>
      <c r="C3" s="1"/>
      <c r="D3" s="1"/>
      <c r="E3" s="1"/>
      <c r="F3" s="1"/>
    </row>
    <row r="4" spans="1:9" s="2" customFormat="1" ht="13.05" customHeight="1">
      <c r="A4" s="1"/>
      <c r="B4" s="1"/>
      <c r="C4" s="1"/>
      <c r="D4" s="1"/>
      <c r="E4" s="1"/>
      <c r="F4" s="1"/>
    </row>
    <row r="5" spans="1:9" s="2" customFormat="1" ht="25.05" customHeight="1">
      <c r="A5" s="1"/>
      <c r="B5" s="140" t="s">
        <v>1</v>
      </c>
      <c r="C5" s="141"/>
      <c r="D5" s="71" t="s">
        <v>125</v>
      </c>
      <c r="E5" s="3"/>
      <c r="F5" s="4"/>
      <c r="H5" s="12"/>
    </row>
    <row r="6" spans="1:9" s="2" customFormat="1" ht="6.75" customHeight="1">
      <c r="A6" s="1"/>
      <c r="B6" s="1"/>
      <c r="C6" s="1"/>
      <c r="D6" s="1"/>
      <c r="E6" s="1"/>
      <c r="F6" s="1"/>
    </row>
    <row r="7" spans="1:9" s="2" customFormat="1" ht="25.05" customHeight="1">
      <c r="A7" s="1"/>
      <c r="B7" s="6" t="s">
        <v>73</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40" t="s">
        <v>77</v>
      </c>
      <c r="C9" s="141"/>
      <c r="D9" s="141"/>
      <c r="E9" s="141"/>
      <c r="F9" s="142"/>
    </row>
    <row r="10" spans="1:9" s="2" customFormat="1" ht="18" customHeight="1">
      <c r="A10" s="1"/>
      <c r="B10" s="143" t="s">
        <v>68</v>
      </c>
      <c r="C10" s="144"/>
      <c r="D10" s="144"/>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43" t="s">
        <v>64</v>
      </c>
      <c r="C11" s="144"/>
      <c r="D11" s="144"/>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37" t="s">
        <v>7</v>
      </c>
      <c r="C12" s="138"/>
      <c r="D12" s="138"/>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37" t="s">
        <v>75</v>
      </c>
      <c r="C13" s="138"/>
      <c r="D13" s="138"/>
      <c r="E13" s="34" t="str">
        <f>IF(AND(I13="NA", $D$7="Non-Mechanical Ventilation (Natural Ventilation / Exhaust Only)"),"Not Applicable", "")</f>
        <v/>
      </c>
      <c r="F13" s="8">
        <f>IF(I13="NA",-1,IF(I13="Yes",1,0))</f>
        <v>1</v>
      </c>
      <c r="I13" s="33" t="str">
        <f>INDEX(Table1[Increased frequency of filter changes],MATCH('3. School Dashboard'!$D$5,Table1[Name of School Facility],0))</f>
        <v>Yes</v>
      </c>
    </row>
    <row r="14" spans="1:9" ht="18" customHeight="1">
      <c r="B14" s="137" t="s">
        <v>76</v>
      </c>
      <c r="C14" s="138"/>
      <c r="D14" s="138"/>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37" t="s">
        <v>80</v>
      </c>
      <c r="C15" s="138"/>
      <c r="D15" s="138"/>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5" t="s">
        <v>8</v>
      </c>
      <c r="C16" s="136"/>
      <c r="D16" s="136"/>
      <c r="E16" s="136"/>
      <c r="F16" s="57">
        <f>INDEX(Table1[Standalone HEPA filter units in place],MATCH('3. School Dashboard'!$D$5,Table1[Name of School Facility],0))</f>
        <v>16</v>
      </c>
      <c r="G16" s="11"/>
      <c r="I16" s="33">
        <f>INDEX(Table1[Standalone HEPA filter units in place],MATCH('3. School Dashboard'!$D$5,Table1[Name of School Facility],0))</f>
        <v>16</v>
      </c>
    </row>
    <row r="17" spans="2:2" ht="27" customHeight="1">
      <c r="B17" s="61" t="s">
        <v>78</v>
      </c>
    </row>
    <row r="18" spans="2:2">
      <c r="B18" s="62" t="s">
        <v>79</v>
      </c>
    </row>
    <row r="26" spans="2:2" ht="4.05" hidden="1" customHeight="1"/>
  </sheetData>
  <sheetProtection algorithmName="SHA-512" hashValue="V6sBjPC5+dilMfkL9O7AixpR5LecdDdr3W9TxUVOOwnvqM85AhZ7tW2LXhWQfJwLQF7jlRisyatFlMWJD2K6Dg==" saltValue="aYAjByLun3M++Cd82N7Clw==" spinCount="100000" sheet="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29"/>
  <sheetViews>
    <sheetView topLeftCell="C19" zoomScale="90" zoomScaleNormal="90" workbookViewId="0">
      <selection activeCell="T21" sqref="T21"/>
    </sheetView>
  </sheetViews>
  <sheetFormatPr defaultRowHeight="14.4"/>
  <cols>
    <col min="1" max="1" width="6.21875" style="27" customWidth="1"/>
    <col min="2" max="2" width="97.77734375" style="19" customWidth="1"/>
    <col min="3" max="3" width="57.77734375" customWidth="1"/>
    <col min="4" max="4" width="39" customWidth="1"/>
    <col min="5" max="17" width="15.77734375" customWidth="1"/>
    <col min="18" max="18" width="12.44140625" customWidth="1"/>
    <col min="19" max="19" width="13.21875" customWidth="1"/>
    <col min="20" max="20" width="12.21875" customWidth="1"/>
    <col min="21" max="21" width="13.77734375" customWidth="1"/>
    <col min="22" max="22" width="14.77734375" customWidth="1"/>
    <col min="23" max="23" width="17.77734375" customWidth="1"/>
  </cols>
  <sheetData>
    <row r="1" spans="1:23" ht="18.600000000000001" thickBot="1">
      <c r="A1" s="47" t="s">
        <v>54</v>
      </c>
      <c r="B1" s="85" t="s">
        <v>38</v>
      </c>
      <c r="C1" s="86" t="s">
        <v>39</v>
      </c>
    </row>
    <row r="2" spans="1:23" ht="18.600000000000001" thickBot="1">
      <c r="A2" s="16"/>
      <c r="B2" s="88"/>
      <c r="C2" s="89"/>
      <c r="D2" s="87"/>
      <c r="F2" s="151" t="s">
        <v>95</v>
      </c>
      <c r="G2" s="152"/>
    </row>
    <row r="3" spans="1:23" ht="21">
      <c r="A3" s="20"/>
      <c r="B3" s="103" t="s">
        <v>41</v>
      </c>
      <c r="C3" s="104"/>
      <c r="D3" s="102"/>
      <c r="F3" s="67"/>
      <c r="G3" s="68" t="s">
        <v>97</v>
      </c>
    </row>
    <row r="4" spans="1:23" ht="21.6" thickBot="1">
      <c r="A4" s="16"/>
      <c r="B4" s="101"/>
      <c r="C4" s="102"/>
      <c r="D4" s="102"/>
      <c r="F4" s="69"/>
      <c r="G4" s="70" t="s">
        <v>96</v>
      </c>
    </row>
    <row r="5" spans="1:23" ht="21">
      <c r="A5" s="16">
        <v>1</v>
      </c>
      <c r="B5" s="101" t="s">
        <v>9</v>
      </c>
      <c r="C5" s="105" t="s">
        <v>163</v>
      </c>
      <c r="D5" s="106" t="s">
        <v>93</v>
      </c>
      <c r="E5" s="56"/>
    </row>
    <row r="6" spans="1:23" ht="21">
      <c r="B6" s="101"/>
      <c r="C6" s="102"/>
      <c r="D6" s="102"/>
    </row>
    <row r="7" spans="1:23" ht="21">
      <c r="A7" s="16">
        <v>2</v>
      </c>
      <c r="B7" s="101" t="s">
        <v>37</v>
      </c>
      <c r="C7" s="102"/>
      <c r="D7" s="102"/>
    </row>
    <row r="8" spans="1:23" ht="21">
      <c r="A8" s="36">
        <v>2.1</v>
      </c>
      <c r="B8" s="107"/>
      <c r="C8" s="108" t="str">
        <f t="array" ref="C8">INDEX('Board Ventilation Strate-PY'!C:C,MATCH(1,(1='Board Ventilation Strate-PY'!A:A)*('4. Board Level Worksheet'!$C$5='Board Ventilation Strate-PY'!D:D),0))</f>
        <v>Install HEPA units in classrooms</v>
      </c>
      <c r="D8" s="106" t="s">
        <v>90</v>
      </c>
    </row>
    <row r="9" spans="1:23" ht="21">
      <c r="A9" s="40">
        <v>2.2000000000000002</v>
      </c>
      <c r="B9" s="107"/>
      <c r="C9" s="108" t="str" cm="1">
        <f t="array" ref="C9">INDEX('Board Ventilation Strate-PY'!C:C,MATCH(1,(2='Board Ventilation Strate-PY'!A:A)*('4. Board Level Worksheet'!$C$5='Board Ventilation Strate-PY'!D:D),0))</f>
        <v>Increase filter changes</v>
      </c>
      <c r="D9" s="106" t="s">
        <v>90</v>
      </c>
    </row>
    <row r="10" spans="1:23" ht="21">
      <c r="A10" s="40">
        <v>2.2999999999999998</v>
      </c>
      <c r="B10" s="107"/>
      <c r="C10" s="108" t="str" cm="1">
        <f t="array" ref="C10">INDEX('Board Ventilation Strate-PY'!C:C,MATCH(1,(3='Board Ventilation Strate-PY'!A:A)*('4. Board Level Worksheet'!$C$5='Board Ventilation Strate-PY'!D:D),0))</f>
        <v>Increase ventilation before and after school</v>
      </c>
      <c r="D10" s="106" t="s">
        <v>90</v>
      </c>
    </row>
    <row r="11" spans="1:23" ht="42">
      <c r="A11" s="40">
        <v>2.4</v>
      </c>
      <c r="B11" s="107"/>
      <c r="C11" s="108" t="str" cm="1">
        <f t="array" ref="C11">INDEX('Board Ventilation Strate-PY'!C:C,MATCH(1,(4='Board Ventilation Strate-PY'!A:A)*('4. Board Level Worksheet'!$C$5='Board Ventilation Strate-PY'!D:D),0))</f>
        <v>Improve ventilation in schools with funding provided for capital</v>
      </c>
      <c r="D11" s="106" t="s">
        <v>90</v>
      </c>
    </row>
    <row r="12" spans="1:23" ht="21">
      <c r="A12" s="16"/>
      <c r="B12" s="101"/>
      <c r="C12" s="102"/>
      <c r="D12" s="102"/>
    </row>
    <row r="13" spans="1:23" ht="18">
      <c r="A13" s="109"/>
      <c r="B13" s="90" t="s">
        <v>42</v>
      </c>
      <c r="C13" s="91"/>
      <c r="D13" s="87"/>
    </row>
    <row r="14" spans="1:23" ht="18">
      <c r="A14" s="110"/>
      <c r="B14" s="88"/>
      <c r="C14" s="87"/>
      <c r="D14" s="87"/>
      <c r="R14" s="35"/>
    </row>
    <row r="15" spans="1:23" ht="18.600000000000001" thickBot="1">
      <c r="A15" s="111">
        <v>3</v>
      </c>
      <c r="B15" s="94" t="s">
        <v>40</v>
      </c>
      <c r="C15" s="95"/>
      <c r="D15" s="87"/>
      <c r="E15" s="153" t="s">
        <v>52</v>
      </c>
      <c r="F15" s="154"/>
      <c r="G15" s="154"/>
      <c r="H15" s="154"/>
      <c r="I15" s="154"/>
      <c r="J15" s="154"/>
      <c r="K15" s="154"/>
      <c r="L15" s="154"/>
      <c r="M15" s="154"/>
      <c r="N15" s="154"/>
      <c r="O15" s="154"/>
      <c r="P15" s="154"/>
      <c r="Q15" s="154"/>
      <c r="R15" s="154"/>
      <c r="S15" s="154"/>
      <c r="T15" s="154"/>
      <c r="U15" s="154"/>
      <c r="V15" s="154"/>
      <c r="W15" s="154"/>
    </row>
    <row r="16" spans="1:23" ht="18">
      <c r="A16" s="112"/>
      <c r="B16" s="93"/>
      <c r="C16" s="87"/>
      <c r="D16" s="87"/>
      <c r="E16" s="145" t="s">
        <v>47</v>
      </c>
      <c r="F16" s="146"/>
      <c r="G16" s="146"/>
      <c r="H16" s="146"/>
      <c r="I16" s="146"/>
      <c r="J16" s="147"/>
      <c r="K16" s="148" t="s">
        <v>48</v>
      </c>
      <c r="L16" s="149"/>
      <c r="M16" s="149"/>
      <c r="N16" s="149"/>
      <c r="O16" s="149"/>
      <c r="P16" s="149"/>
      <c r="Q16" s="150"/>
      <c r="R16" s="148" t="s">
        <v>99</v>
      </c>
      <c r="S16" s="149"/>
      <c r="T16" s="149"/>
      <c r="U16" s="149"/>
      <c r="V16" s="149"/>
      <c r="W16" s="149"/>
    </row>
    <row r="17" spans="1:23" ht="57.6">
      <c r="A17" s="112"/>
      <c r="B17" s="93"/>
      <c r="C17" s="92" t="s">
        <v>94</v>
      </c>
      <c r="D17" s="87"/>
      <c r="E17" s="37" t="s">
        <v>50</v>
      </c>
      <c r="F17" s="38" t="s">
        <v>50</v>
      </c>
      <c r="G17" s="63" t="s">
        <v>84</v>
      </c>
      <c r="H17" s="63" t="s">
        <v>86</v>
      </c>
      <c r="I17" s="63" t="s">
        <v>85</v>
      </c>
      <c r="J17" s="64" t="s">
        <v>87</v>
      </c>
      <c r="K17" s="41" t="s">
        <v>51</v>
      </c>
      <c r="L17" s="39" t="s">
        <v>49</v>
      </c>
      <c r="M17" s="51" t="s">
        <v>62</v>
      </c>
      <c r="N17" s="63" t="s">
        <v>86</v>
      </c>
      <c r="O17" s="63" t="s">
        <v>85</v>
      </c>
      <c r="P17" s="63" t="s">
        <v>84</v>
      </c>
      <c r="Q17" s="64" t="s">
        <v>87</v>
      </c>
      <c r="R17" s="51" t="s">
        <v>100</v>
      </c>
      <c r="S17" s="51" t="s">
        <v>101</v>
      </c>
      <c r="T17" s="63" t="s">
        <v>86</v>
      </c>
      <c r="U17" s="63" t="s">
        <v>85</v>
      </c>
      <c r="V17" s="63" t="s">
        <v>84</v>
      </c>
      <c r="W17" s="64" t="s">
        <v>87</v>
      </c>
    </row>
    <row r="18" spans="1:23" ht="30" customHeight="1">
      <c r="A18" s="110">
        <v>3.1</v>
      </c>
      <c r="B18" s="88" t="s">
        <v>98</v>
      </c>
      <c r="C18" s="96">
        <v>8.9</v>
      </c>
      <c r="D18" s="92"/>
      <c r="E18" s="75">
        <f>INDEX('Funding Tables'!Q:Q,MATCH('4. Board Level Worksheet'!$C$5,'Funding Tables'!$P:$P,0))/1000000</f>
        <v>0.10199999999999999</v>
      </c>
      <c r="F18" s="75">
        <f>INDEX('Funding Tables'!R:R,MATCH('4. Board Level Worksheet'!$C$5,'Funding Tables'!$P:$P,0))/1000000</f>
        <v>0.10199999999999999</v>
      </c>
      <c r="G18" s="65">
        <v>1177000</v>
      </c>
      <c r="H18" s="65">
        <v>517846</v>
      </c>
      <c r="I18" s="65">
        <v>633149</v>
      </c>
      <c r="J18" s="65">
        <v>0</v>
      </c>
      <c r="K18" s="75">
        <f>INDEX('Funding Tables'!S:S,MATCH('4. Board Level Worksheet'!$C$5,'Funding Tables'!$P:$P,0))/1000000</f>
        <v>4.2092999999999998E-2</v>
      </c>
      <c r="L18" s="75">
        <f>INDEX('Funding Tables'!T:T,MATCH('4. Board Level Worksheet'!$C$5,'Funding Tables'!$P:$P,0))/1000000</f>
        <v>7.0000000000000001E-3</v>
      </c>
      <c r="M18" s="75">
        <f>INDEX('Funding Tables'!V:V,MATCH('4. Board Level Worksheet'!$C$5,'Funding Tables'!$P:$P,0))/1000000</f>
        <v>5.8000000000000003E-2</v>
      </c>
      <c r="N18" s="65">
        <v>2149829</v>
      </c>
      <c r="O18" s="65">
        <v>2664658</v>
      </c>
      <c r="P18" s="65">
        <v>1177000</v>
      </c>
      <c r="Q18" s="65">
        <v>600000</v>
      </c>
      <c r="R18" s="75">
        <f>INDEX('Funding Tables'!W:W,MATCH('4. Board Level Worksheet'!$C$5,'Funding Tables'!$P:$P,0))/1000000</f>
        <v>0.17863499999999999</v>
      </c>
      <c r="S18" s="75">
        <f>INDEX('Funding Tables'!X:X,MATCH('4. Board Level Worksheet'!$C$5,'Funding Tables'!$P:$P,0))/1000000</f>
        <v>0.12731700000000001</v>
      </c>
      <c r="T18" s="72">
        <v>951630</v>
      </c>
      <c r="U18" s="72">
        <v>3241149</v>
      </c>
      <c r="V18" s="76">
        <v>1017000</v>
      </c>
      <c r="W18" s="72">
        <v>600000</v>
      </c>
    </row>
    <row r="19" spans="1:23" ht="30" customHeight="1">
      <c r="A19" s="110">
        <v>3.2</v>
      </c>
      <c r="B19" s="88" t="s">
        <v>511</v>
      </c>
      <c r="C19" s="96">
        <v>5.8</v>
      </c>
      <c r="D19" s="92"/>
    </row>
    <row r="20" spans="1:23" ht="18">
      <c r="A20" s="112"/>
      <c r="B20" s="93"/>
      <c r="C20" s="87"/>
      <c r="D20" s="87"/>
    </row>
    <row r="21" spans="1:23" ht="18">
      <c r="A21" s="110">
        <v>3.3</v>
      </c>
      <c r="B21" s="97" t="s">
        <v>103</v>
      </c>
      <c r="C21" s="98">
        <v>5</v>
      </c>
      <c r="D21" s="92" t="s">
        <v>90</v>
      </c>
      <c r="H21" s="130"/>
      <c r="T21" s="130"/>
    </row>
    <row r="22" spans="1:23" ht="18">
      <c r="A22" s="110">
        <v>3.4</v>
      </c>
      <c r="B22" s="97" t="s">
        <v>104</v>
      </c>
      <c r="C22" s="98">
        <v>11</v>
      </c>
      <c r="D22" s="92" t="s">
        <v>90</v>
      </c>
    </row>
    <row r="23" spans="1:23" ht="18">
      <c r="A23" s="110">
        <v>3.5</v>
      </c>
      <c r="B23" s="97" t="s">
        <v>92</v>
      </c>
      <c r="C23" s="99">
        <f>IFERROR(C22/ROWS(Table1[Name of School Facility]),"")</f>
        <v>0.84615384615384615</v>
      </c>
      <c r="D23" s="92" t="s">
        <v>91</v>
      </c>
    </row>
    <row r="24" spans="1:23" ht="18">
      <c r="A24" s="110">
        <v>3.6</v>
      </c>
      <c r="B24" s="97" t="s">
        <v>102</v>
      </c>
      <c r="C24" s="98">
        <v>11</v>
      </c>
      <c r="D24" s="92" t="s">
        <v>90</v>
      </c>
    </row>
    <row r="25" spans="1:23" ht="18">
      <c r="A25" s="110">
        <v>3.7</v>
      </c>
      <c r="B25" s="97" t="s">
        <v>105</v>
      </c>
      <c r="C25" s="98">
        <v>11</v>
      </c>
      <c r="D25" s="92" t="s">
        <v>90</v>
      </c>
    </row>
    <row r="26" spans="1:23" ht="18">
      <c r="A26" s="110">
        <v>3.8</v>
      </c>
      <c r="B26" s="97" t="s">
        <v>106</v>
      </c>
      <c r="C26" s="99">
        <f>IFERROR(C25/ROWS(Table1[Name of School Facility]),"")</f>
        <v>0.84615384615384615</v>
      </c>
      <c r="D26" s="92" t="s">
        <v>91</v>
      </c>
    </row>
    <row r="27" spans="1:23" ht="18">
      <c r="A27" s="110"/>
      <c r="B27" s="88"/>
      <c r="C27" s="93"/>
      <c r="D27" s="92"/>
    </row>
    <row r="28" spans="1:23" ht="18">
      <c r="A28" s="111">
        <v>3.9</v>
      </c>
      <c r="B28" s="94" t="s">
        <v>88</v>
      </c>
      <c r="C28" s="100">
        <v>275</v>
      </c>
      <c r="D28" s="92" t="s">
        <v>90</v>
      </c>
    </row>
    <row r="29" spans="1:23" ht="18">
      <c r="A29" s="112"/>
      <c r="B29" s="93"/>
      <c r="C29" s="87"/>
      <c r="D29" s="87"/>
    </row>
  </sheetData>
  <mergeCells count="5">
    <mergeCell ref="E16:J16"/>
    <mergeCell ref="K16:Q16"/>
    <mergeCell ref="F2:G2"/>
    <mergeCell ref="R16:W16"/>
    <mergeCell ref="E15:W15"/>
  </mergeCells>
  <phoneticPr fontId="19" type="noConversion"/>
  <dataValidations count="1">
    <dataValidation operator="lessThan" allowBlank="1" showInputMessage="1" showErrorMessage="1" sqref="E8 C8:C11"/>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K18"/>
  <sheetViews>
    <sheetView zoomScale="110" zoomScaleNormal="110" workbookViewId="0">
      <selection activeCell="A20" sqref="A20"/>
    </sheetView>
  </sheetViews>
  <sheetFormatPr defaultRowHeight="14.4"/>
  <cols>
    <col min="1" max="1" width="26.21875" customWidth="1"/>
    <col min="2" max="2" width="13" customWidth="1"/>
    <col min="3" max="3" width="41.33203125" style="22" customWidth="1"/>
    <col min="4" max="4" width="29.5546875" style="22" customWidth="1"/>
    <col min="5" max="5" width="39.6640625" style="22" customWidth="1"/>
    <col min="6" max="6" width="32.77734375" style="22" customWidth="1"/>
    <col min="7" max="7" width="48.21875" style="22" customWidth="1"/>
    <col min="8" max="8" width="46.77734375" style="22" customWidth="1"/>
    <col min="9" max="9" width="41.21875" style="22" customWidth="1"/>
    <col min="10" max="10" width="33.21875" style="22" customWidth="1"/>
    <col min="11" max="11" width="10.44140625" style="22" bestFit="1" customWidth="1"/>
    <col min="14" max="14" width="29.44140625" customWidth="1"/>
    <col min="23" max="23" width="32.77734375" customWidth="1"/>
  </cols>
  <sheetData>
    <row r="1" spans="1:11" ht="15.6">
      <c r="A1" s="48" t="s">
        <v>55</v>
      </c>
    </row>
    <row r="2" spans="1:11" s="21" customFormat="1" ht="57.6">
      <c r="A2" s="66" t="s">
        <v>89</v>
      </c>
      <c r="B2" s="23"/>
      <c r="C2" s="24" t="s">
        <v>81</v>
      </c>
      <c r="D2" s="25" t="s">
        <v>45</v>
      </c>
      <c r="E2" s="25" t="s">
        <v>45</v>
      </c>
      <c r="F2" s="25" t="s">
        <v>45</v>
      </c>
      <c r="G2" s="25" t="s">
        <v>45</v>
      </c>
      <c r="H2" s="77" t="s">
        <v>45</v>
      </c>
      <c r="I2" s="77" t="s">
        <v>45</v>
      </c>
      <c r="J2" s="77" t="s">
        <v>83</v>
      </c>
    </row>
    <row r="3" spans="1:11" ht="18.600000000000001" thickBot="1">
      <c r="H3" s="78"/>
      <c r="I3" s="78"/>
      <c r="J3" s="78"/>
      <c r="K3"/>
    </row>
    <row r="4" spans="1:11" ht="18.600000000000001" thickBot="1">
      <c r="A4" s="28" t="s">
        <v>43</v>
      </c>
      <c r="B4" s="29"/>
      <c r="C4" s="30"/>
      <c r="D4" s="31" t="s">
        <v>44</v>
      </c>
      <c r="E4" s="32"/>
      <c r="F4" s="32"/>
      <c r="G4" s="32"/>
      <c r="H4" s="79"/>
      <c r="I4" s="79"/>
      <c r="J4" s="79"/>
      <c r="K4"/>
    </row>
    <row r="5" spans="1:11" s="26" customFormat="1" ht="36.6" thickBot="1">
      <c r="A5" s="82" t="s">
        <v>2</v>
      </c>
      <c r="B5" s="83" t="s">
        <v>3</v>
      </c>
      <c r="C5" s="83" t="s">
        <v>4</v>
      </c>
      <c r="D5" s="84" t="s">
        <v>68</v>
      </c>
      <c r="E5" s="80" t="s">
        <v>64</v>
      </c>
      <c r="F5" s="81" t="s">
        <v>7</v>
      </c>
      <c r="G5" s="81" t="s">
        <v>75</v>
      </c>
      <c r="H5" s="80" t="s">
        <v>76</v>
      </c>
      <c r="I5" s="81" t="s">
        <v>67</v>
      </c>
      <c r="J5" s="81" t="s">
        <v>8</v>
      </c>
      <c r="K5" s="60" t="s">
        <v>72</v>
      </c>
    </row>
    <row r="6" spans="1:11">
      <c r="A6" t="s">
        <v>107</v>
      </c>
      <c r="B6" t="s">
        <v>108</v>
      </c>
      <c r="C6" s="22" t="s">
        <v>69</v>
      </c>
      <c r="D6" s="22" t="s">
        <v>6</v>
      </c>
      <c r="E6" s="22" t="s">
        <v>6</v>
      </c>
      <c r="F6" s="22" t="s">
        <v>6</v>
      </c>
      <c r="G6" s="22" t="s">
        <v>6</v>
      </c>
      <c r="H6" s="22" t="s">
        <v>6</v>
      </c>
      <c r="I6" s="22" t="s">
        <v>46</v>
      </c>
      <c r="J6" s="22">
        <v>17</v>
      </c>
      <c r="K6" s="22">
        <v>30.1</v>
      </c>
    </row>
    <row r="7" spans="1:11">
      <c r="A7" t="s">
        <v>109</v>
      </c>
      <c r="B7" t="s">
        <v>110</v>
      </c>
      <c r="C7" s="22" t="s">
        <v>82</v>
      </c>
      <c r="D7" s="22" t="s">
        <v>6</v>
      </c>
      <c r="E7" s="22" t="s">
        <v>46</v>
      </c>
      <c r="F7" s="22" t="s">
        <v>46</v>
      </c>
      <c r="G7" s="22" t="s">
        <v>46</v>
      </c>
      <c r="H7" s="22" t="s">
        <v>6</v>
      </c>
      <c r="I7" s="22" t="s">
        <v>46</v>
      </c>
      <c r="J7" s="22">
        <v>18</v>
      </c>
      <c r="K7" s="22">
        <v>30.1</v>
      </c>
    </row>
    <row r="8" spans="1:11">
      <c r="A8" t="s">
        <v>111</v>
      </c>
      <c r="B8" t="s">
        <v>112</v>
      </c>
      <c r="C8" s="22" t="s">
        <v>69</v>
      </c>
      <c r="D8" s="22" t="s">
        <v>6</v>
      </c>
      <c r="E8" s="22" t="s">
        <v>6</v>
      </c>
      <c r="F8" s="22" t="s">
        <v>5</v>
      </c>
      <c r="G8" s="22" t="s">
        <v>6</v>
      </c>
      <c r="H8" s="22" t="s">
        <v>6</v>
      </c>
      <c r="I8" s="22" t="s">
        <v>46</v>
      </c>
      <c r="J8" s="129">
        <v>11</v>
      </c>
      <c r="K8" s="22">
        <v>30.1</v>
      </c>
    </row>
    <row r="9" spans="1:11">
      <c r="A9" t="s">
        <v>113</v>
      </c>
      <c r="B9" t="s">
        <v>114</v>
      </c>
      <c r="C9" s="22" t="s">
        <v>82</v>
      </c>
      <c r="D9" s="22" t="s">
        <v>6</v>
      </c>
      <c r="E9" s="22" t="s">
        <v>46</v>
      </c>
      <c r="F9" s="22" t="s">
        <v>46</v>
      </c>
      <c r="G9" s="22" t="s">
        <v>6</v>
      </c>
      <c r="H9" s="22" t="s">
        <v>6</v>
      </c>
      <c r="I9" s="22" t="s">
        <v>46</v>
      </c>
      <c r="J9" s="129">
        <v>21</v>
      </c>
      <c r="K9" s="22">
        <v>30.1</v>
      </c>
    </row>
    <row r="10" spans="1:11">
      <c r="A10" t="s">
        <v>115</v>
      </c>
      <c r="B10" t="s">
        <v>116</v>
      </c>
      <c r="C10" s="22" t="s">
        <v>69</v>
      </c>
      <c r="D10" s="22" t="s">
        <v>6</v>
      </c>
      <c r="E10" s="22" t="s">
        <v>6</v>
      </c>
      <c r="F10" s="22" t="s">
        <v>5</v>
      </c>
      <c r="G10" s="22" t="s">
        <v>6</v>
      </c>
      <c r="H10" s="22" t="s">
        <v>6</v>
      </c>
      <c r="I10" s="22" t="s">
        <v>46</v>
      </c>
      <c r="J10" s="22">
        <v>38</v>
      </c>
      <c r="K10" s="22">
        <v>30.1</v>
      </c>
    </row>
    <row r="11" spans="1:11">
      <c r="A11" t="s">
        <v>117</v>
      </c>
      <c r="B11" t="s">
        <v>118</v>
      </c>
      <c r="C11" s="22" t="s">
        <v>69</v>
      </c>
      <c r="D11" s="22" t="s">
        <v>6</v>
      </c>
      <c r="E11" s="22" t="s">
        <v>6</v>
      </c>
      <c r="F11" s="22" t="s">
        <v>6</v>
      </c>
      <c r="G11" s="22" t="s">
        <v>6</v>
      </c>
      <c r="H11" s="22" t="s">
        <v>6</v>
      </c>
      <c r="I11" s="22" t="s">
        <v>6</v>
      </c>
      <c r="J11" s="129">
        <v>21</v>
      </c>
      <c r="K11" s="22">
        <v>30.1</v>
      </c>
    </row>
    <row r="12" spans="1:11">
      <c r="A12" t="s">
        <v>119</v>
      </c>
      <c r="B12" t="s">
        <v>120</v>
      </c>
      <c r="C12" s="22" t="s">
        <v>69</v>
      </c>
      <c r="D12" s="22" t="s">
        <v>6</v>
      </c>
      <c r="E12" s="22" t="s">
        <v>6</v>
      </c>
      <c r="F12" s="22" t="s">
        <v>5</v>
      </c>
      <c r="G12" s="22" t="s">
        <v>6</v>
      </c>
      <c r="H12" s="22" t="s">
        <v>6</v>
      </c>
      <c r="I12" s="22" t="s">
        <v>46</v>
      </c>
      <c r="J12" s="22">
        <v>22</v>
      </c>
      <c r="K12" s="22">
        <v>30.1</v>
      </c>
    </row>
    <row r="13" spans="1:11">
      <c r="A13" t="s">
        <v>121</v>
      </c>
      <c r="B13" t="s">
        <v>122</v>
      </c>
      <c r="C13" s="22" t="s">
        <v>69</v>
      </c>
      <c r="D13" s="22" t="s">
        <v>6</v>
      </c>
      <c r="E13" s="22" t="s">
        <v>6</v>
      </c>
      <c r="F13" s="22" t="s">
        <v>6</v>
      </c>
      <c r="G13" s="22" t="s">
        <v>6</v>
      </c>
      <c r="H13" s="22" t="s">
        <v>6</v>
      </c>
      <c r="I13" s="22" t="s">
        <v>46</v>
      </c>
      <c r="J13" s="22">
        <v>24</v>
      </c>
      <c r="K13" s="22">
        <v>30.1</v>
      </c>
    </row>
    <row r="14" spans="1:11">
      <c r="A14" t="s">
        <v>123</v>
      </c>
      <c r="B14" t="s">
        <v>124</v>
      </c>
      <c r="C14" s="22" t="s">
        <v>69</v>
      </c>
      <c r="D14" s="22" t="s">
        <v>6</v>
      </c>
      <c r="E14" s="22" t="s">
        <v>6</v>
      </c>
      <c r="F14" s="22" t="s">
        <v>5</v>
      </c>
      <c r="G14" s="22" t="s">
        <v>6</v>
      </c>
      <c r="H14" s="22" t="s">
        <v>6</v>
      </c>
      <c r="I14" s="22" t="s">
        <v>46</v>
      </c>
      <c r="J14" s="22">
        <v>20</v>
      </c>
      <c r="K14" s="22">
        <v>30.1</v>
      </c>
    </row>
    <row r="15" spans="1:11">
      <c r="A15" t="s">
        <v>125</v>
      </c>
      <c r="B15" t="s">
        <v>126</v>
      </c>
      <c r="C15" s="22" t="s">
        <v>69</v>
      </c>
      <c r="D15" s="22" t="s">
        <v>6</v>
      </c>
      <c r="E15" s="22" t="s">
        <v>6</v>
      </c>
      <c r="F15" s="22" t="s">
        <v>6</v>
      </c>
      <c r="G15" s="22" t="s">
        <v>6</v>
      </c>
      <c r="H15" s="22" t="s">
        <v>6</v>
      </c>
      <c r="I15" s="22" t="s">
        <v>46</v>
      </c>
      <c r="J15" s="22">
        <v>16</v>
      </c>
      <c r="K15" s="22">
        <v>30.1</v>
      </c>
    </row>
    <row r="16" spans="1:11">
      <c r="A16" t="s">
        <v>127</v>
      </c>
      <c r="B16" t="s">
        <v>128</v>
      </c>
      <c r="C16" s="22" t="s">
        <v>82</v>
      </c>
      <c r="D16" s="22" t="s">
        <v>6</v>
      </c>
      <c r="E16" s="22" t="s">
        <v>5</v>
      </c>
      <c r="F16" s="22" t="s">
        <v>46</v>
      </c>
      <c r="G16" s="22" t="s">
        <v>46</v>
      </c>
      <c r="H16" s="22" t="s">
        <v>6</v>
      </c>
      <c r="I16" s="22" t="s">
        <v>46</v>
      </c>
      <c r="J16" s="22">
        <v>21</v>
      </c>
      <c r="K16" s="22">
        <v>30.1</v>
      </c>
    </row>
    <row r="17" spans="1:11">
      <c r="A17" t="s">
        <v>129</v>
      </c>
      <c r="B17" t="s">
        <v>130</v>
      </c>
      <c r="C17" s="22" t="s">
        <v>82</v>
      </c>
      <c r="D17" s="22" t="s">
        <v>6</v>
      </c>
      <c r="E17" s="22" t="s">
        <v>5</v>
      </c>
      <c r="F17" s="22" t="s">
        <v>46</v>
      </c>
      <c r="G17" s="22" t="s">
        <v>46</v>
      </c>
      <c r="H17" s="22" t="s">
        <v>6</v>
      </c>
      <c r="I17" s="22" t="s">
        <v>46</v>
      </c>
      <c r="J17" s="22">
        <v>29</v>
      </c>
      <c r="K17" s="22">
        <v>30.1</v>
      </c>
    </row>
    <row r="18" spans="1:11">
      <c r="A18" t="s">
        <v>131</v>
      </c>
      <c r="B18" t="s">
        <v>132</v>
      </c>
      <c r="C18" s="22" t="s">
        <v>66</v>
      </c>
      <c r="D18" s="22" t="s">
        <v>6</v>
      </c>
      <c r="E18" s="22" t="s">
        <v>6</v>
      </c>
      <c r="F18" s="22" t="s">
        <v>5</v>
      </c>
      <c r="G18" s="22" t="s">
        <v>6</v>
      </c>
      <c r="H18" s="22" t="s">
        <v>6</v>
      </c>
      <c r="I18" s="22" t="s">
        <v>46</v>
      </c>
      <c r="J18" s="22">
        <v>17</v>
      </c>
      <c r="K18" s="22">
        <v>30.1</v>
      </c>
    </row>
  </sheetData>
  <phoneticPr fontId="19" type="noConversion"/>
  <dataValidations count="1">
    <dataValidation type="list" allowBlank="1" showInputMessage="1" showErrorMessage="1" sqref="D6:I18">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Tables'!$AE$3:$AE$5</xm:f>
          </x14:formula1>
          <xm:sqref>C6:C18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291"/>
  <sheetViews>
    <sheetView topLeftCell="A274" workbookViewId="0">
      <selection activeCell="D288" sqref="D288:D291"/>
    </sheetView>
  </sheetViews>
  <sheetFormatPr defaultRowHeight="14.4"/>
  <cols>
    <col min="2" max="2" width="8.77734375" style="125"/>
    <col min="3" max="3" width="113.77734375" style="126" customWidth="1"/>
    <col min="4" max="4" width="26.21875" customWidth="1"/>
  </cols>
  <sheetData>
    <row r="1" spans="1:4">
      <c r="A1" t="s">
        <v>10</v>
      </c>
      <c r="B1" s="113" t="s">
        <v>72</v>
      </c>
      <c r="C1" s="114" t="s">
        <v>225</v>
      </c>
      <c r="D1" t="s">
        <v>510</v>
      </c>
    </row>
    <row r="2" spans="1:4">
      <c r="A2">
        <v>1</v>
      </c>
      <c r="B2" s="115">
        <v>31</v>
      </c>
      <c r="C2" s="116" t="s">
        <v>226</v>
      </c>
      <c r="D2" t="str">
        <f>INDEX('Funding Tables'!P:P,MATCH('Board Ventilation Strate-PY'!B2,'Funding Tables'!B:B,0))</f>
        <v>Huron-Superior Catholic District School Board</v>
      </c>
    </row>
    <row r="3" spans="1:4">
      <c r="A3">
        <f>IF(B3=B2,A2+1,1)</f>
        <v>2</v>
      </c>
      <c r="B3" s="115">
        <v>31</v>
      </c>
      <c r="C3" s="116" t="s">
        <v>227</v>
      </c>
      <c r="D3" t="str">
        <f>INDEX('Funding Tables'!P:P,MATCH('Board Ventilation Strate-PY'!B3,'Funding Tables'!B:B,0))</f>
        <v>Huron-Superior Catholic District School Board</v>
      </c>
    </row>
    <row r="4" spans="1:4">
      <c r="A4">
        <f t="shared" ref="A4:A67" si="0">IF(B4=B3,A3+1,1)</f>
        <v>3</v>
      </c>
      <c r="B4" s="115">
        <v>31</v>
      </c>
      <c r="C4" s="116" t="s">
        <v>228</v>
      </c>
      <c r="D4" t="str">
        <f>INDEX('Funding Tables'!P:P,MATCH('Board Ventilation Strate-PY'!B4,'Funding Tables'!B:B,0))</f>
        <v>Huron-Superior Catholic District School Board</v>
      </c>
    </row>
    <row r="5" spans="1:4">
      <c r="A5">
        <f t="shared" si="0"/>
        <v>4</v>
      </c>
      <c r="B5" s="115">
        <v>31</v>
      </c>
      <c r="C5" s="116" t="s">
        <v>229</v>
      </c>
      <c r="D5" t="str">
        <f>INDEX('Funding Tables'!P:P,MATCH('Board Ventilation Strate-PY'!B5,'Funding Tables'!B:B,0))</f>
        <v>Huron-Superior Catholic District School Board</v>
      </c>
    </row>
    <row r="6" spans="1:4">
      <c r="A6">
        <f t="shared" si="0"/>
        <v>1</v>
      </c>
      <c r="B6" s="115">
        <v>10</v>
      </c>
      <c r="C6" s="116" t="s">
        <v>230</v>
      </c>
      <c r="D6" t="str">
        <f>INDEX('Funding Tables'!P:P,MATCH('Board Ventilation Strate-PY'!B6,'Funding Tables'!B:B,0))</f>
        <v>Lambton Kent District School Board</v>
      </c>
    </row>
    <row r="7" spans="1:4" ht="28.8">
      <c r="A7">
        <f t="shared" si="0"/>
        <v>2</v>
      </c>
      <c r="B7" s="115">
        <v>10</v>
      </c>
      <c r="C7" s="116" t="s">
        <v>231</v>
      </c>
      <c r="D7" t="str">
        <f>INDEX('Funding Tables'!P:P,MATCH('Board Ventilation Strate-PY'!B7,'Funding Tables'!B:B,0))</f>
        <v>Lambton Kent District School Board</v>
      </c>
    </row>
    <row r="8" spans="1:4" ht="28.8">
      <c r="A8">
        <f t="shared" si="0"/>
        <v>3</v>
      </c>
      <c r="B8" s="115">
        <v>10</v>
      </c>
      <c r="C8" s="116" t="s">
        <v>232</v>
      </c>
      <c r="D8" t="str">
        <f>INDEX('Funding Tables'!P:P,MATCH('Board Ventilation Strate-PY'!B8,'Funding Tables'!B:B,0))</f>
        <v>Lambton Kent District School Board</v>
      </c>
    </row>
    <row r="9" spans="1:4">
      <c r="A9">
        <f t="shared" si="0"/>
        <v>4</v>
      </c>
      <c r="B9" s="115">
        <v>10</v>
      </c>
      <c r="C9" s="116" t="s">
        <v>233</v>
      </c>
      <c r="D9" t="str">
        <f>INDEX('Funding Tables'!P:P,MATCH('Board Ventilation Strate-PY'!B9,'Funding Tables'!B:B,0))</f>
        <v>Lambton Kent District School Board</v>
      </c>
    </row>
    <row r="10" spans="1:4">
      <c r="A10">
        <f t="shared" si="0"/>
        <v>1</v>
      </c>
      <c r="B10" s="115">
        <v>56</v>
      </c>
      <c r="C10" s="117" t="s">
        <v>234</v>
      </c>
      <c r="D10" t="str">
        <f>INDEX('Funding Tables'!P:P,MATCH('Board Ventilation Strate-PY'!B10,'Funding Tables'!B:B,0))</f>
        <v>Conseil scolaire public du Nord-Est de l'Ontario</v>
      </c>
    </row>
    <row r="11" spans="1:4">
      <c r="A11">
        <f t="shared" si="0"/>
        <v>2</v>
      </c>
      <c r="B11" s="115">
        <v>56</v>
      </c>
      <c r="C11" s="117" t="s">
        <v>235</v>
      </c>
      <c r="D11" t="str">
        <f>INDEX('Funding Tables'!P:P,MATCH('Board Ventilation Strate-PY'!B11,'Funding Tables'!B:B,0))</f>
        <v>Conseil scolaire public du Nord-Est de l'Ontario</v>
      </c>
    </row>
    <row r="12" spans="1:4">
      <c r="A12">
        <f t="shared" si="0"/>
        <v>3</v>
      </c>
      <c r="B12" s="115">
        <v>56</v>
      </c>
      <c r="C12" s="117" t="s">
        <v>236</v>
      </c>
      <c r="D12" t="str">
        <f>INDEX('Funding Tables'!P:P,MATCH('Board Ventilation Strate-PY'!B12,'Funding Tables'!B:B,0))</f>
        <v>Conseil scolaire public du Nord-Est de l'Ontario</v>
      </c>
    </row>
    <row r="13" spans="1:4">
      <c r="A13">
        <f t="shared" si="0"/>
        <v>4</v>
      </c>
      <c r="B13" s="115">
        <v>56</v>
      </c>
      <c r="C13" s="117" t="s">
        <v>237</v>
      </c>
      <c r="D13" t="str">
        <f>INDEX('Funding Tables'!P:P,MATCH('Board Ventilation Strate-PY'!B13,'Funding Tables'!B:B,0))</f>
        <v>Conseil scolaire public du Nord-Est de l'Ontario</v>
      </c>
    </row>
    <row r="14" spans="1:4" ht="28.8">
      <c r="A14">
        <f t="shared" si="0"/>
        <v>1</v>
      </c>
      <c r="B14" s="115">
        <v>103</v>
      </c>
      <c r="C14" s="116" t="s">
        <v>238</v>
      </c>
      <c r="D14" t="str">
        <f>INDEX('Funding Tables'!P:P,MATCH('Board Ventilation Strate-PY'!B14,'Funding Tables'!B:B,0))</f>
        <v>Penetanguishene Protestant Separate School Board</v>
      </c>
    </row>
    <row r="15" spans="1:4" ht="28.8">
      <c r="A15">
        <f t="shared" si="0"/>
        <v>2</v>
      </c>
      <c r="B15" s="115">
        <v>103</v>
      </c>
      <c r="C15" s="116" t="s">
        <v>239</v>
      </c>
      <c r="D15" t="str">
        <f>INDEX('Funding Tables'!P:P,MATCH('Board Ventilation Strate-PY'!B15,'Funding Tables'!B:B,0))</f>
        <v>Penetanguishene Protestant Separate School Board</v>
      </c>
    </row>
    <row r="16" spans="1:4">
      <c r="A16">
        <f t="shared" si="0"/>
        <v>3</v>
      </c>
      <c r="B16" s="115">
        <v>103</v>
      </c>
      <c r="C16" s="116" t="s">
        <v>240</v>
      </c>
      <c r="D16" t="str">
        <f>INDEX('Funding Tables'!P:P,MATCH('Board Ventilation Strate-PY'!B16,'Funding Tables'!B:B,0))</f>
        <v>Penetanguishene Protestant Separate School Board</v>
      </c>
    </row>
    <row r="17" spans="1:4">
      <c r="A17">
        <f t="shared" si="0"/>
        <v>4</v>
      </c>
      <c r="B17" s="115">
        <v>103</v>
      </c>
      <c r="C17" s="116" t="s">
        <v>241</v>
      </c>
      <c r="D17" t="str">
        <f>INDEX('Funding Tables'!P:P,MATCH('Board Ventilation Strate-PY'!B17,'Funding Tables'!B:B,0))</f>
        <v>Penetanguishene Protestant Separate School Board</v>
      </c>
    </row>
    <row r="18" spans="1:4">
      <c r="A18">
        <f t="shared" si="0"/>
        <v>1</v>
      </c>
      <c r="B18" s="115">
        <v>59</v>
      </c>
      <c r="C18" s="118" t="s">
        <v>242</v>
      </c>
      <c r="D18" t="str">
        <f>INDEX('Funding Tables'!P:P,MATCH('Board Ventilation Strate-PY'!B18,'Funding Tables'!B:B,0))</f>
        <v>Conseil des écoles publiques de l'Est de l'Ontario</v>
      </c>
    </row>
    <row r="19" spans="1:4" ht="28.2">
      <c r="A19">
        <f t="shared" si="0"/>
        <v>2</v>
      </c>
      <c r="B19" s="115">
        <v>59</v>
      </c>
      <c r="C19" s="118" t="s">
        <v>243</v>
      </c>
      <c r="D19" t="str">
        <f>INDEX('Funding Tables'!P:P,MATCH('Board Ventilation Strate-PY'!B19,'Funding Tables'!B:B,0))</f>
        <v>Conseil des écoles publiques de l'Est de l'Ontario</v>
      </c>
    </row>
    <row r="20" spans="1:4" ht="28.2">
      <c r="A20">
        <f t="shared" si="0"/>
        <v>3</v>
      </c>
      <c r="B20" s="115">
        <v>59</v>
      </c>
      <c r="C20" s="118" t="s">
        <v>244</v>
      </c>
      <c r="D20" t="str">
        <f>INDEX('Funding Tables'!P:P,MATCH('Board Ventilation Strate-PY'!B20,'Funding Tables'!B:B,0))</f>
        <v>Conseil des écoles publiques de l'Est de l'Ontario</v>
      </c>
    </row>
    <row r="21" spans="1:4">
      <c r="A21">
        <f t="shared" si="0"/>
        <v>4</v>
      </c>
      <c r="B21" s="115">
        <v>59</v>
      </c>
      <c r="C21" s="118" t="s">
        <v>245</v>
      </c>
      <c r="D21" t="str">
        <f>INDEX('Funding Tables'!P:P,MATCH('Board Ventilation Strate-PY'!B21,'Funding Tables'!B:B,0))</f>
        <v>Conseil des écoles publiques de l'Est de l'Ontario</v>
      </c>
    </row>
    <row r="22" spans="1:4">
      <c r="A22">
        <f t="shared" si="0"/>
        <v>1</v>
      </c>
      <c r="B22" s="115">
        <v>24</v>
      </c>
      <c r="C22" s="116" t="s">
        <v>246</v>
      </c>
      <c r="D22" t="str">
        <f>INDEX('Funding Tables'!P:P,MATCH('Board Ventilation Strate-PY'!B22,'Funding Tables'!B:B,0))</f>
        <v>Waterloo Region District School Board</v>
      </c>
    </row>
    <row r="23" spans="1:4" ht="28.8">
      <c r="A23">
        <f t="shared" si="0"/>
        <v>2</v>
      </c>
      <c r="B23" s="115">
        <v>24</v>
      </c>
      <c r="C23" s="116" t="s">
        <v>247</v>
      </c>
      <c r="D23" t="str">
        <f>INDEX('Funding Tables'!P:P,MATCH('Board Ventilation Strate-PY'!B23,'Funding Tables'!B:B,0))</f>
        <v>Waterloo Region District School Board</v>
      </c>
    </row>
    <row r="24" spans="1:4">
      <c r="A24">
        <f t="shared" si="0"/>
        <v>3</v>
      </c>
      <c r="B24" s="115">
        <v>24</v>
      </c>
      <c r="C24" s="116" t="s">
        <v>248</v>
      </c>
      <c r="D24" t="str">
        <f>INDEX('Funding Tables'!P:P,MATCH('Board Ventilation Strate-PY'!B24,'Funding Tables'!B:B,0))</f>
        <v>Waterloo Region District School Board</v>
      </c>
    </row>
    <row r="25" spans="1:4" ht="28.8">
      <c r="A25">
        <f t="shared" si="0"/>
        <v>4</v>
      </c>
      <c r="B25" s="115">
        <v>24</v>
      </c>
      <c r="C25" s="116" t="s">
        <v>249</v>
      </c>
      <c r="D25" t="str">
        <f>INDEX('Funding Tables'!P:P,MATCH('Board Ventilation Strate-PY'!B25,'Funding Tables'!B:B,0))</f>
        <v>Waterloo Region District School Board</v>
      </c>
    </row>
    <row r="26" spans="1:4" ht="28.8">
      <c r="A26">
        <f t="shared" si="0"/>
        <v>1</v>
      </c>
      <c r="B26" s="115">
        <v>42</v>
      </c>
      <c r="C26" s="116" t="s">
        <v>250</v>
      </c>
      <c r="D26" t="str">
        <f>INDEX('Funding Tables'!P:P,MATCH('Board Ventilation Strate-PY'!B26,'Funding Tables'!B:B,0))</f>
        <v>York Catholic District School Board</v>
      </c>
    </row>
    <row r="27" spans="1:4">
      <c r="A27">
        <f t="shared" si="0"/>
        <v>2</v>
      </c>
      <c r="B27" s="115">
        <v>42</v>
      </c>
      <c r="C27" s="116" t="s">
        <v>251</v>
      </c>
      <c r="D27" t="str">
        <f>INDEX('Funding Tables'!P:P,MATCH('Board Ventilation Strate-PY'!B27,'Funding Tables'!B:B,0))</f>
        <v>York Catholic District School Board</v>
      </c>
    </row>
    <row r="28" spans="1:4">
      <c r="A28">
        <f t="shared" si="0"/>
        <v>3</v>
      </c>
      <c r="B28" s="115">
        <v>42</v>
      </c>
      <c r="C28" s="116" t="s">
        <v>252</v>
      </c>
      <c r="D28" t="str">
        <f>INDEX('Funding Tables'!P:P,MATCH('Board Ventilation Strate-PY'!B28,'Funding Tables'!B:B,0))</f>
        <v>York Catholic District School Board</v>
      </c>
    </row>
    <row r="29" spans="1:4" ht="28.8">
      <c r="A29">
        <f t="shared" si="0"/>
        <v>4</v>
      </c>
      <c r="B29" s="115">
        <v>42</v>
      </c>
      <c r="C29" s="116" t="s">
        <v>253</v>
      </c>
      <c r="D29" t="str">
        <f>INDEX('Funding Tables'!P:P,MATCH('Board Ventilation Strate-PY'!B29,'Funding Tables'!B:B,0))</f>
        <v>York Catholic District School Board</v>
      </c>
    </row>
    <row r="30" spans="1:4">
      <c r="A30">
        <f t="shared" si="0"/>
        <v>1</v>
      </c>
      <c r="B30" s="115" t="s">
        <v>25</v>
      </c>
      <c r="C30" s="116" t="s">
        <v>254</v>
      </c>
      <c r="D30" t="str">
        <f>INDEX('Funding Tables'!P:P,MATCH('Board Ventilation Strate-PY'!B30,'Funding Tables'!B:B,0))</f>
        <v>Northwest Catholic District School Board</v>
      </c>
    </row>
    <row r="31" spans="1:4">
      <c r="A31">
        <f t="shared" si="0"/>
        <v>2</v>
      </c>
      <c r="B31" s="115" t="s">
        <v>25</v>
      </c>
      <c r="C31" s="116" t="s">
        <v>255</v>
      </c>
      <c r="D31" t="str">
        <f>INDEX('Funding Tables'!P:P,MATCH('Board Ventilation Strate-PY'!B31,'Funding Tables'!B:B,0))</f>
        <v>Northwest Catholic District School Board</v>
      </c>
    </row>
    <row r="32" spans="1:4" ht="28.8">
      <c r="A32">
        <f t="shared" si="0"/>
        <v>3</v>
      </c>
      <c r="B32" s="115" t="s">
        <v>25</v>
      </c>
      <c r="C32" s="116" t="s">
        <v>256</v>
      </c>
      <c r="D32" t="str">
        <f>INDEX('Funding Tables'!P:P,MATCH('Board Ventilation Strate-PY'!B32,'Funding Tables'!B:B,0))</f>
        <v>Northwest Catholic District School Board</v>
      </c>
    </row>
    <row r="33" spans="1:4">
      <c r="A33">
        <f t="shared" si="0"/>
        <v>4</v>
      </c>
      <c r="B33" s="115" t="s">
        <v>25</v>
      </c>
      <c r="C33" s="116" t="s">
        <v>257</v>
      </c>
      <c r="D33" t="str">
        <f>INDEX('Funding Tables'!P:P,MATCH('Board Ventilation Strate-PY'!B33,'Funding Tables'!B:B,0))</f>
        <v>Northwest Catholic District School Board</v>
      </c>
    </row>
    <row r="34" spans="1:4" ht="28.8">
      <c r="A34">
        <f t="shared" si="0"/>
        <v>1</v>
      </c>
      <c r="B34" s="115">
        <v>66</v>
      </c>
      <c r="C34" s="116" t="s">
        <v>258</v>
      </c>
      <c r="D34" t="str">
        <f>INDEX('Funding Tables'!P:P,MATCH('Board Ventilation Strate-PY'!B34,'Funding Tables'!B:B,0))</f>
        <v>Conseil scolaire de district catholique du Centre-Est de l'Ontario</v>
      </c>
    </row>
    <row r="35" spans="1:4">
      <c r="A35">
        <f t="shared" si="0"/>
        <v>2</v>
      </c>
      <c r="B35" s="115">
        <v>66</v>
      </c>
      <c r="C35" s="116" t="s">
        <v>259</v>
      </c>
      <c r="D35" t="str">
        <f>INDEX('Funding Tables'!P:P,MATCH('Board Ventilation Strate-PY'!B35,'Funding Tables'!B:B,0))</f>
        <v>Conseil scolaire de district catholique du Centre-Est de l'Ontario</v>
      </c>
    </row>
    <row r="36" spans="1:4">
      <c r="A36">
        <f t="shared" si="0"/>
        <v>3</v>
      </c>
      <c r="B36" s="115">
        <v>66</v>
      </c>
      <c r="C36" s="116" t="s">
        <v>260</v>
      </c>
      <c r="D36" t="str">
        <f>INDEX('Funding Tables'!P:P,MATCH('Board Ventilation Strate-PY'!B36,'Funding Tables'!B:B,0))</f>
        <v>Conseil scolaire de district catholique du Centre-Est de l'Ontario</v>
      </c>
    </row>
    <row r="37" spans="1:4" ht="28.8">
      <c r="A37">
        <f t="shared" si="0"/>
        <v>4</v>
      </c>
      <c r="B37" s="115">
        <v>66</v>
      </c>
      <c r="C37" s="116" t="s">
        <v>261</v>
      </c>
      <c r="D37" t="str">
        <f>INDEX('Funding Tables'!P:P,MATCH('Board Ventilation Strate-PY'!B37,'Funding Tables'!B:B,0))</f>
        <v>Conseil scolaire de district catholique du Centre-Est de l'Ontario</v>
      </c>
    </row>
    <row r="38" spans="1:4" ht="28.8">
      <c r="A38">
        <f t="shared" si="0"/>
        <v>1</v>
      </c>
      <c r="B38" s="115">
        <v>26</v>
      </c>
      <c r="C38" s="116" t="s">
        <v>262</v>
      </c>
      <c r="D38" t="str">
        <f>INDEX('Funding Tables'!P:P,MATCH('Board Ventilation Strate-PY'!B38,'Funding Tables'!B:B,0))</f>
        <v>Upper Canada District School Board</v>
      </c>
    </row>
    <row r="39" spans="1:4" ht="28.8">
      <c r="A39">
        <f t="shared" si="0"/>
        <v>2</v>
      </c>
      <c r="B39" s="115">
        <v>26</v>
      </c>
      <c r="C39" s="116" t="s">
        <v>263</v>
      </c>
      <c r="D39" t="str">
        <f>INDEX('Funding Tables'!P:P,MATCH('Board Ventilation Strate-PY'!B39,'Funding Tables'!B:B,0))</f>
        <v>Upper Canada District School Board</v>
      </c>
    </row>
    <row r="40" spans="1:4" ht="28.8">
      <c r="A40">
        <f t="shared" si="0"/>
        <v>3</v>
      </c>
      <c r="B40" s="115">
        <v>26</v>
      </c>
      <c r="C40" s="116" t="s">
        <v>264</v>
      </c>
      <c r="D40" t="str">
        <f>INDEX('Funding Tables'!P:P,MATCH('Board Ventilation Strate-PY'!B40,'Funding Tables'!B:B,0))</f>
        <v>Upper Canada District School Board</v>
      </c>
    </row>
    <row r="41" spans="1:4">
      <c r="A41">
        <f t="shared" si="0"/>
        <v>4</v>
      </c>
      <c r="B41" s="115">
        <v>26</v>
      </c>
      <c r="C41" s="116" t="s">
        <v>265</v>
      </c>
      <c r="D41" t="str">
        <f>INDEX('Funding Tables'!P:P,MATCH('Board Ventilation Strate-PY'!B41,'Funding Tables'!B:B,0))</f>
        <v>Upper Canada District School Board</v>
      </c>
    </row>
    <row r="42" spans="1:4">
      <c r="A42">
        <f t="shared" si="0"/>
        <v>1</v>
      </c>
      <c r="B42" s="115">
        <v>53</v>
      </c>
      <c r="C42" s="116" t="s">
        <v>266</v>
      </c>
      <c r="D42" t="str">
        <f>INDEX('Funding Tables'!P:P,MATCH('Board Ventilation Strate-PY'!B42,'Funding Tables'!B:B,0))</f>
        <v>Ottawa Catholic District School Board</v>
      </c>
    </row>
    <row r="43" spans="1:4">
      <c r="A43">
        <f t="shared" si="0"/>
        <v>2</v>
      </c>
      <c r="B43" s="115">
        <v>53</v>
      </c>
      <c r="C43" s="116" t="s">
        <v>267</v>
      </c>
      <c r="D43" t="str">
        <f>INDEX('Funding Tables'!P:P,MATCH('Board Ventilation Strate-PY'!B43,'Funding Tables'!B:B,0))</f>
        <v>Ottawa Catholic District School Board</v>
      </c>
    </row>
    <row r="44" spans="1:4">
      <c r="A44">
        <f t="shared" si="0"/>
        <v>3</v>
      </c>
      <c r="B44" s="115">
        <v>53</v>
      </c>
      <c r="C44" s="116" t="s">
        <v>268</v>
      </c>
      <c r="D44" t="str">
        <f>INDEX('Funding Tables'!P:P,MATCH('Board Ventilation Strate-PY'!B44,'Funding Tables'!B:B,0))</f>
        <v>Ottawa Catholic District School Board</v>
      </c>
    </row>
    <row r="45" spans="1:4">
      <c r="A45">
        <f t="shared" si="0"/>
        <v>4</v>
      </c>
      <c r="B45" s="115">
        <v>53</v>
      </c>
      <c r="C45" s="116" t="s">
        <v>269</v>
      </c>
      <c r="D45" t="str">
        <f>INDEX('Funding Tables'!P:P,MATCH('Board Ventilation Strate-PY'!B45,'Funding Tables'!B:B,0))</f>
        <v>Ottawa Catholic District School Board</v>
      </c>
    </row>
    <row r="46" spans="1:4" ht="28.8">
      <c r="A46">
        <f t="shared" si="0"/>
        <v>1</v>
      </c>
      <c r="B46" s="115" t="s">
        <v>20</v>
      </c>
      <c r="C46" s="116" t="s">
        <v>270</v>
      </c>
      <c r="D46" t="str">
        <f>INDEX('Funding Tables'!P:P,MATCH('Board Ventilation Strate-PY'!B46,'Funding Tables'!B:B,0))</f>
        <v>Rainy River District School Board</v>
      </c>
    </row>
    <row r="47" spans="1:4" ht="28.8">
      <c r="A47">
        <f t="shared" si="0"/>
        <v>2</v>
      </c>
      <c r="B47" s="115" t="s">
        <v>20</v>
      </c>
      <c r="C47" s="116" t="s">
        <v>271</v>
      </c>
      <c r="D47" t="str">
        <f>INDEX('Funding Tables'!P:P,MATCH('Board Ventilation Strate-PY'!B47,'Funding Tables'!B:B,0))</f>
        <v>Rainy River District School Board</v>
      </c>
    </row>
    <row r="48" spans="1:4">
      <c r="A48">
        <f t="shared" si="0"/>
        <v>3</v>
      </c>
      <c r="B48" s="115" t="s">
        <v>20</v>
      </c>
      <c r="C48" s="116" t="s">
        <v>272</v>
      </c>
      <c r="D48" t="str">
        <f>INDEX('Funding Tables'!P:P,MATCH('Board Ventilation Strate-PY'!B48,'Funding Tables'!B:B,0))</f>
        <v>Rainy River District School Board</v>
      </c>
    </row>
    <row r="49" spans="1:4" ht="28.8">
      <c r="A49">
        <f t="shared" si="0"/>
        <v>4</v>
      </c>
      <c r="B49" s="115" t="s">
        <v>20</v>
      </c>
      <c r="C49" s="116" t="s">
        <v>273</v>
      </c>
      <c r="D49" t="str">
        <f>INDEX('Funding Tables'!P:P,MATCH('Board Ventilation Strate-PY'!B49,'Funding Tables'!B:B,0))</f>
        <v>Rainy River District School Board</v>
      </c>
    </row>
    <row r="50" spans="1:4" ht="28.8">
      <c r="A50">
        <f t="shared" si="0"/>
        <v>1</v>
      </c>
      <c r="B50" s="115">
        <v>41</v>
      </c>
      <c r="C50" s="119" t="s">
        <v>274</v>
      </c>
      <c r="D50" t="str">
        <f>INDEX('Funding Tables'!P:P,MATCH('Board Ventilation Strate-PY'!B50,'Funding Tables'!B:B,0))</f>
        <v>Peterborough Victoria Northumberland and Clarington Catholic DSB</v>
      </c>
    </row>
    <row r="51" spans="1:4">
      <c r="A51">
        <f t="shared" si="0"/>
        <v>2</v>
      </c>
      <c r="B51" s="115">
        <v>41</v>
      </c>
      <c r="C51" s="116" t="s">
        <v>275</v>
      </c>
      <c r="D51" t="str">
        <f>INDEX('Funding Tables'!P:P,MATCH('Board Ventilation Strate-PY'!B51,'Funding Tables'!B:B,0))</f>
        <v>Peterborough Victoria Northumberland and Clarington Catholic DSB</v>
      </c>
    </row>
    <row r="52" spans="1:4">
      <c r="A52">
        <f t="shared" si="0"/>
        <v>3</v>
      </c>
      <c r="B52" s="115">
        <v>41</v>
      </c>
      <c r="C52" s="116" t="s">
        <v>276</v>
      </c>
      <c r="D52" t="str">
        <f>INDEX('Funding Tables'!P:P,MATCH('Board Ventilation Strate-PY'!B52,'Funding Tables'!B:B,0))</f>
        <v>Peterborough Victoria Northumberland and Clarington Catholic DSB</v>
      </c>
    </row>
    <row r="53" spans="1:4">
      <c r="A53">
        <f t="shared" si="0"/>
        <v>4</v>
      </c>
      <c r="B53" s="115">
        <v>41</v>
      </c>
      <c r="C53" s="116" t="s">
        <v>277</v>
      </c>
      <c r="D53" t="str">
        <f>INDEX('Funding Tables'!P:P,MATCH('Board Ventilation Strate-PY'!B53,'Funding Tables'!B:B,0))</f>
        <v>Peterborough Victoria Northumberland and Clarington Catholic DSB</v>
      </c>
    </row>
    <row r="54" spans="1:4">
      <c r="A54">
        <f t="shared" si="0"/>
        <v>1</v>
      </c>
      <c r="B54" s="115" t="s">
        <v>28</v>
      </c>
      <c r="C54" s="116" t="s">
        <v>278</v>
      </c>
      <c r="D54" t="str">
        <f>INDEX('Funding Tables'!P:P,MATCH('Board Ventilation Strate-PY'!B54,'Funding Tables'!B:B,0))</f>
        <v>Superior North Catholic District School Board</v>
      </c>
    </row>
    <row r="55" spans="1:4">
      <c r="A55">
        <f t="shared" si="0"/>
        <v>2</v>
      </c>
      <c r="B55" s="115" t="s">
        <v>28</v>
      </c>
      <c r="C55" s="116" t="s">
        <v>279</v>
      </c>
      <c r="D55" t="str">
        <f>INDEX('Funding Tables'!P:P,MATCH('Board Ventilation Strate-PY'!B55,'Funding Tables'!B:B,0))</f>
        <v>Superior North Catholic District School Board</v>
      </c>
    </row>
    <row r="56" spans="1:4">
      <c r="A56">
        <f t="shared" si="0"/>
        <v>3</v>
      </c>
      <c r="B56" s="115" t="s">
        <v>28</v>
      </c>
      <c r="C56" s="116" t="s">
        <v>280</v>
      </c>
      <c r="D56" t="str">
        <f>INDEX('Funding Tables'!P:P,MATCH('Board Ventilation Strate-PY'!B56,'Funding Tables'!B:B,0))</f>
        <v>Superior North Catholic District School Board</v>
      </c>
    </row>
    <row r="57" spans="1:4">
      <c r="A57">
        <f t="shared" si="0"/>
        <v>4</v>
      </c>
      <c r="B57" s="115" t="s">
        <v>28</v>
      </c>
      <c r="C57" s="116" t="s">
        <v>281</v>
      </c>
      <c r="D57" t="str">
        <f>INDEX('Funding Tables'!P:P,MATCH('Board Ventilation Strate-PY'!B57,'Funding Tables'!B:B,0))</f>
        <v>Superior North Catholic District School Board</v>
      </c>
    </row>
    <row r="58" spans="1:4" ht="28.8">
      <c r="A58">
        <f t="shared" si="0"/>
        <v>1</v>
      </c>
      <c r="B58" s="115">
        <v>61</v>
      </c>
      <c r="C58" s="116" t="s">
        <v>282</v>
      </c>
      <c r="D58" t="str">
        <f>INDEX('Funding Tables'!P:P,MATCH('Board Ventilation Strate-PY'!B58,'Funding Tables'!B:B,0))</f>
        <v>Conseil scolaire de district catholique du Nouvel-Ontario</v>
      </c>
    </row>
    <row r="59" spans="1:4" ht="28.8">
      <c r="A59">
        <f t="shared" si="0"/>
        <v>2</v>
      </c>
      <c r="B59" s="115">
        <v>61</v>
      </c>
      <c r="C59" s="116" t="s">
        <v>283</v>
      </c>
      <c r="D59" t="str">
        <f>INDEX('Funding Tables'!P:P,MATCH('Board Ventilation Strate-PY'!B59,'Funding Tables'!B:B,0))</f>
        <v>Conseil scolaire de district catholique du Nouvel-Ontario</v>
      </c>
    </row>
    <row r="60" spans="1:4">
      <c r="A60">
        <f t="shared" si="0"/>
        <v>3</v>
      </c>
      <c r="B60" s="115">
        <v>61</v>
      </c>
      <c r="C60" s="116" t="s">
        <v>284</v>
      </c>
      <c r="D60" t="str">
        <f>INDEX('Funding Tables'!P:P,MATCH('Board Ventilation Strate-PY'!B60,'Funding Tables'!B:B,0))</f>
        <v>Conseil scolaire de district catholique du Nouvel-Ontario</v>
      </c>
    </row>
    <row r="61" spans="1:4">
      <c r="A61">
        <f t="shared" si="0"/>
        <v>4</v>
      </c>
      <c r="B61" s="115">
        <v>61</v>
      </c>
      <c r="C61" s="116" t="s">
        <v>285</v>
      </c>
      <c r="D61" t="str">
        <f>INDEX('Funding Tables'!P:P,MATCH('Board Ventilation Strate-PY'!B61,'Funding Tables'!B:B,0))</f>
        <v>Conseil scolaire de district catholique du Nouvel-Ontario</v>
      </c>
    </row>
    <row r="62" spans="1:4" ht="28.8">
      <c r="A62">
        <f t="shared" si="0"/>
        <v>1</v>
      </c>
      <c r="B62" s="115" t="s">
        <v>27</v>
      </c>
      <c r="C62" s="116" t="s">
        <v>286</v>
      </c>
      <c r="D62" t="str">
        <f>INDEX('Funding Tables'!P:P,MATCH('Board Ventilation Strate-PY'!B62,'Funding Tables'!B:B,0))</f>
        <v>Thunder Bay Catholic District School Board</v>
      </c>
    </row>
    <row r="63" spans="1:4" ht="28.8">
      <c r="A63">
        <f t="shared" si="0"/>
        <v>2</v>
      </c>
      <c r="B63" s="115" t="s">
        <v>27</v>
      </c>
      <c r="C63" s="116" t="s">
        <v>287</v>
      </c>
      <c r="D63" t="str">
        <f>INDEX('Funding Tables'!P:P,MATCH('Board Ventilation Strate-PY'!B63,'Funding Tables'!B:B,0))</f>
        <v>Thunder Bay Catholic District School Board</v>
      </c>
    </row>
    <row r="64" spans="1:4">
      <c r="A64">
        <f t="shared" si="0"/>
        <v>3</v>
      </c>
      <c r="B64" s="115" t="s">
        <v>27</v>
      </c>
      <c r="C64" s="116" t="s">
        <v>288</v>
      </c>
      <c r="D64" t="str">
        <f>INDEX('Funding Tables'!P:P,MATCH('Board Ventilation Strate-PY'!B64,'Funding Tables'!B:B,0))</f>
        <v>Thunder Bay Catholic District School Board</v>
      </c>
    </row>
    <row r="65" spans="1:4">
      <c r="A65">
        <f t="shared" si="0"/>
        <v>4</v>
      </c>
      <c r="B65" s="115" t="s">
        <v>27</v>
      </c>
      <c r="C65" s="116" t="s">
        <v>289</v>
      </c>
      <c r="D65" t="str">
        <f>INDEX('Funding Tables'!P:P,MATCH('Board Ventilation Strate-PY'!B65,'Funding Tables'!B:B,0))</f>
        <v>Thunder Bay Catholic District School Board</v>
      </c>
    </row>
    <row r="66" spans="1:4" ht="28.8">
      <c r="A66">
        <f t="shared" si="0"/>
        <v>1</v>
      </c>
      <c r="B66" s="115">
        <v>21</v>
      </c>
      <c r="C66" s="116" t="s">
        <v>290</v>
      </c>
      <c r="D66" t="str">
        <f>INDEX('Funding Tables'!P:P,MATCH('Board Ventilation Strate-PY'!B66,'Funding Tables'!B:B,0))</f>
        <v>Hamilton-Wentworth District School Board</v>
      </c>
    </row>
    <row r="67" spans="1:4">
      <c r="A67">
        <f t="shared" si="0"/>
        <v>2</v>
      </c>
      <c r="B67" s="115">
        <v>21</v>
      </c>
      <c r="C67" s="116" t="s">
        <v>291</v>
      </c>
      <c r="D67" t="str">
        <f>INDEX('Funding Tables'!P:P,MATCH('Board Ventilation Strate-PY'!B67,'Funding Tables'!B:B,0))</f>
        <v>Hamilton-Wentworth District School Board</v>
      </c>
    </row>
    <row r="68" spans="1:4">
      <c r="A68">
        <f t="shared" ref="A68:A131" si="1">IF(B68=B67,A67+1,1)</f>
        <v>3</v>
      </c>
      <c r="B68" s="115">
        <v>21</v>
      </c>
      <c r="C68" s="116" t="s">
        <v>292</v>
      </c>
      <c r="D68" t="str">
        <f>INDEX('Funding Tables'!P:P,MATCH('Board Ventilation Strate-PY'!B68,'Funding Tables'!B:B,0))</f>
        <v>Hamilton-Wentworth District School Board</v>
      </c>
    </row>
    <row r="69" spans="1:4" ht="28.8">
      <c r="A69">
        <f t="shared" si="1"/>
        <v>4</v>
      </c>
      <c r="B69" s="115">
        <v>21</v>
      </c>
      <c r="C69" s="116" t="s">
        <v>293</v>
      </c>
      <c r="D69" t="str">
        <f>INDEX('Funding Tables'!P:P,MATCH('Board Ventilation Strate-PY'!B69,'Funding Tables'!B:B,0))</f>
        <v>Hamilton-Wentworth District School Board</v>
      </c>
    </row>
    <row r="70" spans="1:4">
      <c r="A70">
        <f t="shared" si="1"/>
        <v>1</v>
      </c>
      <c r="B70" s="115">
        <v>63</v>
      </c>
      <c r="C70" s="116" t="s">
        <v>294</v>
      </c>
      <c r="D70" t="str">
        <f>INDEX('Funding Tables'!P:P,MATCH('Board Ventilation Strate-PY'!B70,'Funding Tables'!B:B,0))</f>
        <v>Conseil scolaire catholique Providence</v>
      </c>
    </row>
    <row r="71" spans="1:4">
      <c r="A71">
        <f t="shared" si="1"/>
        <v>2</v>
      </c>
      <c r="B71" s="115">
        <v>63</v>
      </c>
      <c r="C71" s="116" t="s">
        <v>295</v>
      </c>
      <c r="D71" t="str">
        <f>INDEX('Funding Tables'!P:P,MATCH('Board Ventilation Strate-PY'!B71,'Funding Tables'!B:B,0))</f>
        <v>Conseil scolaire catholique Providence</v>
      </c>
    </row>
    <row r="72" spans="1:4">
      <c r="A72">
        <f t="shared" si="1"/>
        <v>3</v>
      </c>
      <c r="B72" s="115">
        <v>63</v>
      </c>
      <c r="C72" s="116" t="s">
        <v>296</v>
      </c>
      <c r="D72" t="str">
        <f>INDEX('Funding Tables'!P:P,MATCH('Board Ventilation Strate-PY'!B72,'Funding Tables'!B:B,0))</f>
        <v>Conseil scolaire catholique Providence</v>
      </c>
    </row>
    <row r="73" spans="1:4">
      <c r="A73">
        <f t="shared" si="1"/>
        <v>4</v>
      </c>
      <c r="B73" s="115">
        <v>63</v>
      </c>
      <c r="C73" s="116" t="s">
        <v>297</v>
      </c>
      <c r="D73" t="str">
        <f>INDEX('Funding Tables'!P:P,MATCH('Board Ventilation Strate-PY'!B73,'Funding Tables'!B:B,0))</f>
        <v>Conseil scolaire catholique Providence</v>
      </c>
    </row>
    <row r="74" spans="1:4">
      <c r="A74">
        <f t="shared" si="1"/>
        <v>1</v>
      </c>
      <c r="B74" s="115">
        <v>16</v>
      </c>
      <c r="C74" s="116" t="s">
        <v>298</v>
      </c>
      <c r="D74" t="str">
        <f>INDEX('Funding Tables'!P:P,MATCH('Board Ventilation Strate-PY'!B74,'Funding Tables'!B:B,0))</f>
        <v>York Region District School Board</v>
      </c>
    </row>
    <row r="75" spans="1:4">
      <c r="A75">
        <f t="shared" si="1"/>
        <v>2</v>
      </c>
      <c r="B75" s="115">
        <v>16</v>
      </c>
      <c r="C75" s="116" t="s">
        <v>299</v>
      </c>
      <c r="D75" t="str">
        <f>INDEX('Funding Tables'!P:P,MATCH('Board Ventilation Strate-PY'!B75,'Funding Tables'!B:B,0))</f>
        <v>York Region District School Board</v>
      </c>
    </row>
    <row r="76" spans="1:4">
      <c r="A76">
        <f t="shared" si="1"/>
        <v>3</v>
      </c>
      <c r="B76" s="115">
        <v>16</v>
      </c>
      <c r="C76" s="116" t="s">
        <v>300</v>
      </c>
      <c r="D76" t="str">
        <f>INDEX('Funding Tables'!P:P,MATCH('Board Ventilation Strate-PY'!B76,'Funding Tables'!B:B,0))</f>
        <v>York Region District School Board</v>
      </c>
    </row>
    <row r="77" spans="1:4" ht="28.8">
      <c r="A77">
        <f t="shared" si="1"/>
        <v>4</v>
      </c>
      <c r="B77" s="115">
        <v>16</v>
      </c>
      <c r="C77" s="116" t="s">
        <v>301</v>
      </c>
      <c r="D77" t="str">
        <f>INDEX('Funding Tables'!P:P,MATCH('Board Ventilation Strate-PY'!B77,'Funding Tables'!B:B,0))</f>
        <v>York Region District School Board</v>
      </c>
    </row>
    <row r="78" spans="1:4" ht="28.8">
      <c r="A78">
        <f t="shared" si="1"/>
        <v>1</v>
      </c>
      <c r="B78" s="115">
        <v>38</v>
      </c>
      <c r="C78" s="116" t="s">
        <v>302</v>
      </c>
      <c r="D78" t="str">
        <f>INDEX('Funding Tables'!P:P,MATCH('Board Ventilation Strate-PY'!B78,'Funding Tables'!B:B,0))</f>
        <v>London District Catholic School Board</v>
      </c>
    </row>
    <row r="79" spans="1:4" ht="28.8">
      <c r="A79">
        <f t="shared" si="1"/>
        <v>2</v>
      </c>
      <c r="B79" s="115">
        <v>38</v>
      </c>
      <c r="C79" s="116" t="s">
        <v>303</v>
      </c>
      <c r="D79" t="str">
        <f>INDEX('Funding Tables'!P:P,MATCH('Board Ventilation Strate-PY'!B79,'Funding Tables'!B:B,0))</f>
        <v>London District Catholic School Board</v>
      </c>
    </row>
    <row r="80" spans="1:4" ht="28.8">
      <c r="A80">
        <f t="shared" si="1"/>
        <v>3</v>
      </c>
      <c r="B80" s="115">
        <v>38</v>
      </c>
      <c r="C80" s="116" t="s">
        <v>304</v>
      </c>
      <c r="D80" t="str">
        <f>INDEX('Funding Tables'!P:P,MATCH('Board Ventilation Strate-PY'!B80,'Funding Tables'!B:B,0))</f>
        <v>London District Catholic School Board</v>
      </c>
    </row>
    <row r="81" spans="1:4" ht="28.8">
      <c r="A81">
        <f t="shared" si="1"/>
        <v>4</v>
      </c>
      <c r="B81" s="115">
        <v>38</v>
      </c>
      <c r="C81" s="116" t="s">
        <v>305</v>
      </c>
      <c r="D81" t="str">
        <f>INDEX('Funding Tables'!P:P,MATCH('Board Ventilation Strate-PY'!B81,'Funding Tables'!B:B,0))</f>
        <v>London District Catholic School Board</v>
      </c>
    </row>
    <row r="82" spans="1:4" ht="28.8">
      <c r="A82">
        <f t="shared" si="1"/>
        <v>1</v>
      </c>
      <c r="B82" s="115">
        <v>14</v>
      </c>
      <c r="C82" s="116" t="s">
        <v>306</v>
      </c>
      <c r="D82" t="str">
        <f>INDEX('Funding Tables'!P:P,MATCH('Board Ventilation Strate-PY'!B82,'Funding Tables'!B:B,0))</f>
        <v>Kawartha Pine Ridge District School Board</v>
      </c>
    </row>
    <row r="83" spans="1:4">
      <c r="A83">
        <f t="shared" si="1"/>
        <v>2</v>
      </c>
      <c r="B83" s="115">
        <v>14</v>
      </c>
      <c r="C83" s="116" t="s">
        <v>307</v>
      </c>
      <c r="D83" t="str">
        <f>INDEX('Funding Tables'!P:P,MATCH('Board Ventilation Strate-PY'!B83,'Funding Tables'!B:B,0))</f>
        <v>Kawartha Pine Ridge District School Board</v>
      </c>
    </row>
    <row r="84" spans="1:4" ht="28.8">
      <c r="A84">
        <f t="shared" si="1"/>
        <v>3</v>
      </c>
      <c r="B84" s="115">
        <v>14</v>
      </c>
      <c r="C84" s="116" t="s">
        <v>308</v>
      </c>
      <c r="D84" t="str">
        <f>INDEX('Funding Tables'!P:P,MATCH('Board Ventilation Strate-PY'!B84,'Funding Tables'!B:B,0))</f>
        <v>Kawartha Pine Ridge District School Board</v>
      </c>
    </row>
    <row r="85" spans="1:4">
      <c r="A85">
        <f t="shared" si="1"/>
        <v>4</v>
      </c>
      <c r="B85" s="115">
        <v>14</v>
      </c>
      <c r="C85" s="116" t="s">
        <v>309</v>
      </c>
      <c r="D85" t="str">
        <f>INDEX('Funding Tables'!P:P,MATCH('Board Ventilation Strate-PY'!B85,'Funding Tables'!B:B,0))</f>
        <v>Kawartha Pine Ridge District School Board</v>
      </c>
    </row>
    <row r="86" spans="1:4">
      <c r="A86">
        <f t="shared" si="1"/>
        <v>1</v>
      </c>
      <c r="B86" s="115">
        <v>9</v>
      </c>
      <c r="C86" s="116" t="s">
        <v>310</v>
      </c>
      <c r="D86" t="str">
        <f>INDEX('Funding Tables'!P:P,MATCH('Board Ventilation Strate-PY'!B86,'Funding Tables'!B:B,0))</f>
        <v>Greater Essex County District School Board</v>
      </c>
    </row>
    <row r="87" spans="1:4" ht="28.8">
      <c r="A87">
        <f t="shared" si="1"/>
        <v>2</v>
      </c>
      <c r="B87" s="115">
        <v>9</v>
      </c>
      <c r="C87" s="116" t="s">
        <v>311</v>
      </c>
      <c r="D87" t="str">
        <f>INDEX('Funding Tables'!P:P,MATCH('Board Ventilation Strate-PY'!B87,'Funding Tables'!B:B,0))</f>
        <v>Greater Essex County District School Board</v>
      </c>
    </row>
    <row r="88" spans="1:4">
      <c r="A88">
        <f t="shared" si="1"/>
        <v>3</v>
      </c>
      <c r="B88" s="115">
        <v>9</v>
      </c>
      <c r="C88" s="116" t="s">
        <v>312</v>
      </c>
      <c r="D88" t="str">
        <f>INDEX('Funding Tables'!P:P,MATCH('Board Ventilation Strate-PY'!B88,'Funding Tables'!B:B,0))</f>
        <v>Greater Essex County District School Board</v>
      </c>
    </row>
    <row r="89" spans="1:4" ht="28.8">
      <c r="A89">
        <f t="shared" si="1"/>
        <v>4</v>
      </c>
      <c r="B89" s="115">
        <v>9</v>
      </c>
      <c r="C89" s="116" t="s">
        <v>313</v>
      </c>
      <c r="D89" t="str">
        <f>INDEX('Funding Tables'!P:P,MATCH('Board Ventilation Strate-PY'!B89,'Funding Tables'!B:B,0))</f>
        <v>Greater Essex County District School Board</v>
      </c>
    </row>
    <row r="90" spans="1:4">
      <c r="A90">
        <f t="shared" si="1"/>
        <v>1</v>
      </c>
      <c r="B90" s="115" t="s">
        <v>29</v>
      </c>
      <c r="C90" s="116" t="s">
        <v>314</v>
      </c>
      <c r="D90" t="str">
        <f>INDEX('Funding Tables'!P:P,MATCH('Board Ventilation Strate-PY'!B90,'Funding Tables'!B:B,0))</f>
        <v>Conseil scolaire de district catholique  des Grandes Rivières</v>
      </c>
    </row>
    <row r="91" spans="1:4">
      <c r="A91">
        <f t="shared" si="1"/>
        <v>2</v>
      </c>
      <c r="B91" s="115" t="s">
        <v>29</v>
      </c>
      <c r="C91" s="116" t="s">
        <v>315</v>
      </c>
      <c r="D91" t="str">
        <f>INDEX('Funding Tables'!P:P,MATCH('Board Ventilation Strate-PY'!B91,'Funding Tables'!B:B,0))</f>
        <v>Conseil scolaire de district catholique  des Grandes Rivières</v>
      </c>
    </row>
    <row r="92" spans="1:4">
      <c r="A92">
        <f t="shared" si="1"/>
        <v>3</v>
      </c>
      <c r="B92" s="115" t="s">
        <v>29</v>
      </c>
      <c r="C92" s="116" t="s">
        <v>316</v>
      </c>
      <c r="D92" t="str">
        <f>INDEX('Funding Tables'!P:P,MATCH('Board Ventilation Strate-PY'!B92,'Funding Tables'!B:B,0))</f>
        <v>Conseil scolaire de district catholique  des Grandes Rivières</v>
      </c>
    </row>
    <row r="93" spans="1:4">
      <c r="A93">
        <f t="shared" si="1"/>
        <v>4</v>
      </c>
      <c r="B93" s="115" t="s">
        <v>29</v>
      </c>
      <c r="C93" s="116" t="s">
        <v>317</v>
      </c>
      <c r="D93" t="str">
        <f>INDEX('Funding Tables'!P:P,MATCH('Board Ventilation Strate-PY'!B93,'Funding Tables'!B:B,0))</f>
        <v>Conseil scolaire de district catholique  des Grandes Rivières</v>
      </c>
    </row>
    <row r="94" spans="1:4" ht="28.8">
      <c r="A94">
        <f t="shared" si="1"/>
        <v>1</v>
      </c>
      <c r="B94" s="115" t="s">
        <v>30</v>
      </c>
      <c r="C94" s="116" t="s">
        <v>318</v>
      </c>
      <c r="D94" t="str">
        <f>INDEX('Funding Tables'!P:P,MATCH('Board Ventilation Strate-PY'!B94,'Funding Tables'!B:B,0))</f>
        <v>Conseil scolaire de district catholique Franco-Nord</v>
      </c>
    </row>
    <row r="95" spans="1:4" ht="28.8">
      <c r="A95">
        <f t="shared" si="1"/>
        <v>2</v>
      </c>
      <c r="B95" s="115" t="s">
        <v>30</v>
      </c>
      <c r="C95" s="116" t="s">
        <v>319</v>
      </c>
      <c r="D95" t="str">
        <f>INDEX('Funding Tables'!P:P,MATCH('Board Ventilation Strate-PY'!B95,'Funding Tables'!B:B,0))</f>
        <v>Conseil scolaire de district catholique Franco-Nord</v>
      </c>
    </row>
    <row r="96" spans="1:4" ht="28.8">
      <c r="A96">
        <f t="shared" si="1"/>
        <v>3</v>
      </c>
      <c r="B96" s="115" t="s">
        <v>30</v>
      </c>
      <c r="C96" s="116" t="s">
        <v>320</v>
      </c>
      <c r="D96" t="str">
        <f>INDEX('Funding Tables'!P:P,MATCH('Board Ventilation Strate-PY'!B96,'Funding Tables'!B:B,0))</f>
        <v>Conseil scolaire de district catholique Franco-Nord</v>
      </c>
    </row>
    <row r="97" spans="1:4">
      <c r="A97">
        <f t="shared" si="1"/>
        <v>4</v>
      </c>
      <c r="B97" s="115" t="s">
        <v>30</v>
      </c>
      <c r="C97" s="116" t="s">
        <v>321</v>
      </c>
      <c r="D97" t="str">
        <f>INDEX('Funding Tables'!P:P,MATCH('Board Ventilation Strate-PY'!B97,'Funding Tables'!B:B,0))</f>
        <v>Conseil scolaire de district catholique Franco-Nord</v>
      </c>
    </row>
    <row r="98" spans="1:4" ht="46.8">
      <c r="A98">
        <f t="shared" si="1"/>
        <v>1</v>
      </c>
      <c r="B98" s="115">
        <v>29</v>
      </c>
      <c r="C98" s="120" t="s">
        <v>322</v>
      </c>
      <c r="D98" t="str">
        <f>INDEX('Funding Tables'!P:P,MATCH('Board Ventilation Strate-PY'!B98,'Funding Tables'!B:B,0))</f>
        <v>Hastings and Prince Edward District School Board</v>
      </c>
    </row>
    <row r="99" spans="1:4" ht="31.2">
      <c r="A99">
        <f t="shared" si="1"/>
        <v>2</v>
      </c>
      <c r="B99" s="115">
        <v>29</v>
      </c>
      <c r="C99" s="121" t="s">
        <v>323</v>
      </c>
      <c r="D99" t="str">
        <f>INDEX('Funding Tables'!P:P,MATCH('Board Ventilation Strate-PY'!B99,'Funding Tables'!B:B,0))</f>
        <v>Hastings and Prince Edward District School Board</v>
      </c>
    </row>
    <row r="100" spans="1:4" ht="31.2">
      <c r="A100">
        <f t="shared" si="1"/>
        <v>3</v>
      </c>
      <c r="B100" s="115">
        <v>29</v>
      </c>
      <c r="C100" s="121" t="s">
        <v>324</v>
      </c>
      <c r="D100" t="str">
        <f>INDEX('Funding Tables'!P:P,MATCH('Board Ventilation Strate-PY'!B100,'Funding Tables'!B:B,0))</f>
        <v>Hastings and Prince Edward District School Board</v>
      </c>
    </row>
    <row r="101" spans="1:4" ht="31.2">
      <c r="A101">
        <f t="shared" si="1"/>
        <v>4</v>
      </c>
      <c r="B101" s="115">
        <v>29</v>
      </c>
      <c r="C101" s="121" t="s">
        <v>325</v>
      </c>
      <c r="D101" t="str">
        <f>INDEX('Funding Tables'!P:P,MATCH('Board Ventilation Strate-PY'!B101,'Funding Tables'!B:B,0))</f>
        <v>Hastings and Prince Edward District School Board</v>
      </c>
    </row>
    <row r="102" spans="1:4">
      <c r="A102">
        <f t="shared" si="1"/>
        <v>1</v>
      </c>
      <c r="B102" s="115">
        <v>28</v>
      </c>
      <c r="C102" s="116" t="s">
        <v>326</v>
      </c>
      <c r="D102" t="str">
        <f>INDEX('Funding Tables'!P:P,MATCH('Board Ventilation Strate-PY'!B102,'Funding Tables'!B:B,0))</f>
        <v>Renfrew County District School Board</v>
      </c>
    </row>
    <row r="103" spans="1:4">
      <c r="A103">
        <f t="shared" si="1"/>
        <v>2</v>
      </c>
      <c r="B103" s="115">
        <v>28</v>
      </c>
      <c r="C103" s="116" t="s">
        <v>327</v>
      </c>
      <c r="D103" t="str">
        <f>INDEX('Funding Tables'!P:P,MATCH('Board Ventilation Strate-PY'!B103,'Funding Tables'!B:B,0))</f>
        <v>Renfrew County District School Board</v>
      </c>
    </row>
    <row r="104" spans="1:4">
      <c r="A104">
        <f t="shared" si="1"/>
        <v>3</v>
      </c>
      <c r="B104" s="115">
        <v>28</v>
      </c>
      <c r="C104" s="116" t="s">
        <v>328</v>
      </c>
      <c r="D104" t="str">
        <f>INDEX('Funding Tables'!P:P,MATCH('Board Ventilation Strate-PY'!B104,'Funding Tables'!B:B,0))</f>
        <v>Renfrew County District School Board</v>
      </c>
    </row>
    <row r="105" spans="1:4">
      <c r="A105">
        <f t="shared" si="1"/>
        <v>4</v>
      </c>
      <c r="B105" s="115">
        <v>28</v>
      </c>
      <c r="C105" s="116" t="s">
        <v>329</v>
      </c>
      <c r="D105" t="str">
        <f>INDEX('Funding Tables'!P:P,MATCH('Board Ventilation Strate-PY'!B105,'Funding Tables'!B:B,0))</f>
        <v>Renfrew County District School Board</v>
      </c>
    </row>
    <row r="106" spans="1:4">
      <c r="A106">
        <f t="shared" si="1"/>
        <v>1</v>
      </c>
      <c r="B106" s="115">
        <v>23</v>
      </c>
      <c r="C106" s="116" t="s">
        <v>330</v>
      </c>
      <c r="D106" t="str">
        <f>INDEX('Funding Tables'!P:P,MATCH('Board Ventilation Strate-PY'!B106,'Funding Tables'!B:B,0))</f>
        <v>Grand Erie District School Board</v>
      </c>
    </row>
    <row r="107" spans="1:4">
      <c r="A107">
        <f t="shared" si="1"/>
        <v>2</v>
      </c>
      <c r="B107" s="115">
        <v>23</v>
      </c>
      <c r="C107" s="116" t="s">
        <v>331</v>
      </c>
      <c r="D107" t="str">
        <f>INDEX('Funding Tables'!P:P,MATCH('Board Ventilation Strate-PY'!B107,'Funding Tables'!B:B,0))</f>
        <v>Grand Erie District School Board</v>
      </c>
    </row>
    <row r="108" spans="1:4">
      <c r="A108">
        <f t="shared" si="1"/>
        <v>3</v>
      </c>
      <c r="B108" s="115">
        <v>23</v>
      </c>
      <c r="C108" s="116" t="s">
        <v>332</v>
      </c>
      <c r="D108" t="str">
        <f>INDEX('Funding Tables'!P:P,MATCH('Board Ventilation Strate-PY'!B108,'Funding Tables'!B:B,0))</f>
        <v>Grand Erie District School Board</v>
      </c>
    </row>
    <row r="109" spans="1:4">
      <c r="A109">
        <f t="shared" si="1"/>
        <v>4</v>
      </c>
      <c r="B109" s="115">
        <v>23</v>
      </c>
      <c r="C109" s="116" t="s">
        <v>333</v>
      </c>
      <c r="D109" t="str">
        <f>INDEX('Funding Tables'!P:P,MATCH('Board Ventilation Strate-PY'!B109,'Funding Tables'!B:B,0))</f>
        <v>Grand Erie District School Board</v>
      </c>
    </row>
    <row r="110" spans="1:4" ht="45.6">
      <c r="A110">
        <f t="shared" si="1"/>
        <v>1</v>
      </c>
      <c r="B110" s="115">
        <v>25</v>
      </c>
      <c r="C110" s="122" t="s">
        <v>334</v>
      </c>
      <c r="D110" t="str">
        <f>INDEX('Funding Tables'!P:P,MATCH('Board Ventilation Strate-PY'!B110,'Funding Tables'!B:B,0))</f>
        <v>Ottawa-Carleton District School Board</v>
      </c>
    </row>
    <row r="111" spans="1:4" ht="28.8">
      <c r="A111">
        <f t="shared" si="1"/>
        <v>2</v>
      </c>
      <c r="B111" s="115">
        <v>25</v>
      </c>
      <c r="C111" s="116" t="s">
        <v>335</v>
      </c>
      <c r="D111" t="str">
        <f>INDEX('Funding Tables'!P:P,MATCH('Board Ventilation Strate-PY'!B111,'Funding Tables'!B:B,0))</f>
        <v>Ottawa-Carleton District School Board</v>
      </c>
    </row>
    <row r="112" spans="1:4" ht="28.8">
      <c r="A112">
        <f t="shared" si="1"/>
        <v>3</v>
      </c>
      <c r="B112" s="115">
        <v>25</v>
      </c>
      <c r="C112" s="116" t="s">
        <v>336</v>
      </c>
      <c r="D112" t="str">
        <f>INDEX('Funding Tables'!P:P,MATCH('Board Ventilation Strate-PY'!B112,'Funding Tables'!B:B,0))</f>
        <v>Ottawa-Carleton District School Board</v>
      </c>
    </row>
    <row r="113" spans="1:4" ht="28.8">
      <c r="A113">
        <f t="shared" si="1"/>
        <v>4</v>
      </c>
      <c r="B113" s="115">
        <v>25</v>
      </c>
      <c r="C113" s="116" t="s">
        <v>337</v>
      </c>
      <c r="D113" t="str">
        <f>INDEX('Funding Tables'!P:P,MATCH('Board Ventilation Strate-PY'!B113,'Funding Tables'!B:B,0))</f>
        <v>Ottawa-Carleton District School Board</v>
      </c>
    </row>
    <row r="114" spans="1:4">
      <c r="A114">
        <f t="shared" si="1"/>
        <v>1</v>
      </c>
      <c r="B114" s="115">
        <v>39</v>
      </c>
      <c r="C114" s="116" t="s">
        <v>338</v>
      </c>
      <c r="D114" t="str">
        <f>INDEX('Funding Tables'!P:P,MATCH('Board Ventilation Strate-PY'!B114,'Funding Tables'!B:B,0))</f>
        <v>St. Clair Catholic District School Board</v>
      </c>
    </row>
    <row r="115" spans="1:4">
      <c r="A115">
        <f t="shared" si="1"/>
        <v>2</v>
      </c>
      <c r="B115" s="115">
        <v>39</v>
      </c>
      <c r="C115" s="116" t="s">
        <v>339</v>
      </c>
      <c r="D115" t="str">
        <f>INDEX('Funding Tables'!P:P,MATCH('Board Ventilation Strate-PY'!B115,'Funding Tables'!B:B,0))</f>
        <v>St. Clair Catholic District School Board</v>
      </c>
    </row>
    <row r="116" spans="1:4">
      <c r="A116">
        <f t="shared" si="1"/>
        <v>3</v>
      </c>
      <c r="B116" s="115">
        <v>39</v>
      </c>
      <c r="C116" s="116" t="s">
        <v>340</v>
      </c>
      <c r="D116" t="str">
        <f>INDEX('Funding Tables'!P:P,MATCH('Board Ventilation Strate-PY'!B116,'Funding Tables'!B:B,0))</f>
        <v>St. Clair Catholic District School Board</v>
      </c>
    </row>
    <row r="117" spans="1:4">
      <c r="A117">
        <f t="shared" si="1"/>
        <v>4</v>
      </c>
      <c r="B117" s="115">
        <v>39</v>
      </c>
      <c r="C117" s="116" t="s">
        <v>341</v>
      </c>
      <c r="D117" t="str">
        <f>INDEX('Funding Tables'!P:P,MATCH('Board Ventilation Strate-PY'!B117,'Funding Tables'!B:B,0))</f>
        <v>St. Clair Catholic District School Board</v>
      </c>
    </row>
    <row r="118" spans="1:4">
      <c r="A118">
        <f t="shared" si="1"/>
        <v>1</v>
      </c>
      <c r="B118" s="115">
        <v>27</v>
      </c>
      <c r="C118" s="116" t="s">
        <v>342</v>
      </c>
      <c r="D118" t="str">
        <f>INDEX('Funding Tables'!P:P,MATCH('Board Ventilation Strate-PY'!B118,'Funding Tables'!B:B,0))</f>
        <v>Limestone District School Board</v>
      </c>
    </row>
    <row r="119" spans="1:4" ht="28.8">
      <c r="A119">
        <f t="shared" si="1"/>
        <v>2</v>
      </c>
      <c r="B119" s="115">
        <v>27</v>
      </c>
      <c r="C119" s="116" t="s">
        <v>343</v>
      </c>
      <c r="D119" t="str">
        <f>INDEX('Funding Tables'!P:P,MATCH('Board Ventilation Strate-PY'!B119,'Funding Tables'!B:B,0))</f>
        <v>Limestone District School Board</v>
      </c>
    </row>
    <row r="120" spans="1:4">
      <c r="A120">
        <f t="shared" si="1"/>
        <v>3</v>
      </c>
      <c r="B120" s="115">
        <v>27</v>
      </c>
      <c r="C120" s="116" t="s">
        <v>344</v>
      </c>
      <c r="D120" t="str">
        <f>INDEX('Funding Tables'!P:P,MATCH('Board Ventilation Strate-PY'!B120,'Funding Tables'!B:B,0))</f>
        <v>Limestone District School Board</v>
      </c>
    </row>
    <row r="121" spans="1:4" ht="28.8">
      <c r="A121">
        <f t="shared" si="1"/>
        <v>4</v>
      </c>
      <c r="B121" s="115">
        <v>27</v>
      </c>
      <c r="C121" s="116" t="s">
        <v>345</v>
      </c>
      <c r="D121" t="str">
        <f>INDEX('Funding Tables'!P:P,MATCH('Board Ventilation Strate-PY'!B121,'Funding Tables'!B:B,0))</f>
        <v>Limestone District School Board</v>
      </c>
    </row>
    <row r="122" spans="1:4">
      <c r="A122">
        <f t="shared" si="1"/>
        <v>1</v>
      </c>
      <c r="B122" s="115">
        <v>65</v>
      </c>
      <c r="C122" s="116" t="s">
        <v>346</v>
      </c>
      <c r="D122" t="str">
        <f>INDEX('Funding Tables'!P:P,MATCH('Board Ventilation Strate-PY'!B122,'Funding Tables'!B:B,0))</f>
        <v>Conseil scolaire de district catholique de l'Est ontarien</v>
      </c>
    </row>
    <row r="123" spans="1:4">
      <c r="A123">
        <f t="shared" si="1"/>
        <v>2</v>
      </c>
      <c r="B123" s="115">
        <v>65</v>
      </c>
      <c r="C123" s="116" t="s">
        <v>347</v>
      </c>
      <c r="D123" t="str">
        <f>INDEX('Funding Tables'!P:P,MATCH('Board Ventilation Strate-PY'!B123,'Funding Tables'!B:B,0))</f>
        <v>Conseil scolaire de district catholique de l'Est ontarien</v>
      </c>
    </row>
    <row r="124" spans="1:4" ht="28.8">
      <c r="A124">
        <f t="shared" si="1"/>
        <v>3</v>
      </c>
      <c r="B124" s="115">
        <v>65</v>
      </c>
      <c r="C124" s="116" t="s">
        <v>348</v>
      </c>
      <c r="D124" t="str">
        <f>INDEX('Funding Tables'!P:P,MATCH('Board Ventilation Strate-PY'!B124,'Funding Tables'!B:B,0))</f>
        <v>Conseil scolaire de district catholique de l'Est ontarien</v>
      </c>
    </row>
    <row r="125" spans="1:4">
      <c r="A125">
        <f t="shared" si="1"/>
        <v>4</v>
      </c>
      <c r="B125" s="115">
        <v>65</v>
      </c>
      <c r="C125" s="116" t="s">
        <v>349</v>
      </c>
      <c r="D125" t="str">
        <f>INDEX('Funding Tables'!P:P,MATCH('Board Ventilation Strate-PY'!B125,'Funding Tables'!B:B,0))</f>
        <v>Conseil scolaire de district catholique de l'Est ontarien</v>
      </c>
    </row>
    <row r="126" spans="1:4" ht="28.8">
      <c r="A126">
        <f t="shared" si="1"/>
        <v>1</v>
      </c>
      <c r="B126" s="115">
        <v>49</v>
      </c>
      <c r="C126" s="116" t="s">
        <v>350</v>
      </c>
      <c r="D126" t="str">
        <f>INDEX('Funding Tables'!P:P,MATCH('Board Ventilation Strate-PY'!B126,'Funding Tables'!B:B,0))</f>
        <v>Waterloo Catholic District School Board</v>
      </c>
    </row>
    <row r="127" spans="1:4" ht="28.8">
      <c r="A127">
        <f t="shared" si="1"/>
        <v>2</v>
      </c>
      <c r="B127" s="115">
        <v>49</v>
      </c>
      <c r="C127" s="116" t="s">
        <v>351</v>
      </c>
      <c r="D127" t="str">
        <f>INDEX('Funding Tables'!P:P,MATCH('Board Ventilation Strate-PY'!B127,'Funding Tables'!B:B,0))</f>
        <v>Waterloo Catholic District School Board</v>
      </c>
    </row>
    <row r="128" spans="1:4" ht="28.8">
      <c r="A128">
        <f t="shared" si="1"/>
        <v>3</v>
      </c>
      <c r="B128" s="115">
        <v>49</v>
      </c>
      <c r="C128" s="116" t="s">
        <v>352</v>
      </c>
      <c r="D128" t="str">
        <f>INDEX('Funding Tables'!P:P,MATCH('Board Ventilation Strate-PY'!B128,'Funding Tables'!B:B,0))</f>
        <v>Waterloo Catholic District School Board</v>
      </c>
    </row>
    <row r="129" spans="1:4" ht="28.8">
      <c r="A129">
        <f t="shared" si="1"/>
        <v>4</v>
      </c>
      <c r="B129" s="115">
        <v>49</v>
      </c>
      <c r="C129" s="116" t="s">
        <v>353</v>
      </c>
      <c r="D129" t="str">
        <f>INDEX('Funding Tables'!P:P,MATCH('Board Ventilation Strate-PY'!B129,'Funding Tables'!B:B,0))</f>
        <v>Waterloo Catholic District School Board</v>
      </c>
    </row>
    <row r="130" spans="1:4" ht="28.8">
      <c r="A130">
        <f t="shared" si="1"/>
        <v>1</v>
      </c>
      <c r="B130" s="115">
        <v>1</v>
      </c>
      <c r="C130" s="116" t="s">
        <v>354</v>
      </c>
      <c r="D130" t="str">
        <f>INDEX('Funding Tables'!P:P,MATCH('Board Ventilation Strate-PY'!B130,'Funding Tables'!B:B,0))</f>
        <v>District School Board Ontario North East</v>
      </c>
    </row>
    <row r="131" spans="1:4">
      <c r="A131">
        <f t="shared" si="1"/>
        <v>2</v>
      </c>
      <c r="B131" s="115">
        <v>1</v>
      </c>
      <c r="C131" s="116" t="s">
        <v>355</v>
      </c>
      <c r="D131" t="str">
        <f>INDEX('Funding Tables'!P:P,MATCH('Board Ventilation Strate-PY'!B131,'Funding Tables'!B:B,0))</f>
        <v>District School Board Ontario North East</v>
      </c>
    </row>
    <row r="132" spans="1:4">
      <c r="A132">
        <f t="shared" ref="A132:A195" si="2">IF(B132=B131,A131+1,1)</f>
        <v>3</v>
      </c>
      <c r="B132" s="115">
        <v>1</v>
      </c>
      <c r="C132" s="116" t="s">
        <v>356</v>
      </c>
      <c r="D132" t="str">
        <f>INDEX('Funding Tables'!P:P,MATCH('Board Ventilation Strate-PY'!B132,'Funding Tables'!B:B,0))</f>
        <v>District School Board Ontario North East</v>
      </c>
    </row>
    <row r="133" spans="1:4">
      <c r="A133">
        <f t="shared" si="2"/>
        <v>4</v>
      </c>
      <c r="B133" s="115">
        <v>1</v>
      </c>
      <c r="C133" s="116" t="s">
        <v>357</v>
      </c>
      <c r="D133" t="str">
        <f>INDEX('Funding Tables'!P:P,MATCH('Board Ventilation Strate-PY'!B133,'Funding Tables'!B:B,0))</f>
        <v>District School Board Ontario North East</v>
      </c>
    </row>
    <row r="134" spans="1:4" ht="28.8">
      <c r="A134">
        <f t="shared" si="2"/>
        <v>1</v>
      </c>
      <c r="B134" s="115">
        <v>3</v>
      </c>
      <c r="C134" s="116" t="s">
        <v>358</v>
      </c>
      <c r="D134" t="str">
        <f>INDEX('Funding Tables'!P:P,MATCH('Board Ventilation Strate-PY'!B134,'Funding Tables'!B:B,0))</f>
        <v>Rainbow District School Board</v>
      </c>
    </row>
    <row r="135" spans="1:4" ht="28.8">
      <c r="A135">
        <f t="shared" si="2"/>
        <v>2</v>
      </c>
      <c r="B135" s="115">
        <v>3</v>
      </c>
      <c r="C135" s="116" t="s">
        <v>359</v>
      </c>
      <c r="D135" t="str">
        <f>INDEX('Funding Tables'!P:P,MATCH('Board Ventilation Strate-PY'!B135,'Funding Tables'!B:B,0))</f>
        <v>Rainbow District School Board</v>
      </c>
    </row>
    <row r="136" spans="1:4">
      <c r="A136">
        <f t="shared" si="2"/>
        <v>3</v>
      </c>
      <c r="B136" s="115">
        <v>3</v>
      </c>
      <c r="C136" s="116" t="s">
        <v>360</v>
      </c>
      <c r="D136" t="str">
        <f>INDEX('Funding Tables'!P:P,MATCH('Board Ventilation Strate-PY'!B136,'Funding Tables'!B:B,0))</f>
        <v>Rainbow District School Board</v>
      </c>
    </row>
    <row r="137" spans="1:4">
      <c r="A137">
        <f t="shared" si="2"/>
        <v>4</v>
      </c>
      <c r="B137" s="115">
        <v>3</v>
      </c>
      <c r="C137" s="116" t="s">
        <v>361</v>
      </c>
      <c r="D137" t="str">
        <f>INDEX('Funding Tables'!P:P,MATCH('Board Ventilation Strate-PY'!B137,'Funding Tables'!B:B,0))</f>
        <v>Rainbow District School Board</v>
      </c>
    </row>
    <row r="138" spans="1:4" ht="28.8">
      <c r="A138">
        <f t="shared" si="2"/>
        <v>1</v>
      </c>
      <c r="B138" s="115">
        <v>17</v>
      </c>
      <c r="C138" s="116" t="s">
        <v>362</v>
      </c>
      <c r="D138" t="str">
        <f>INDEX('Funding Tables'!P:P,MATCH('Board Ventilation Strate-PY'!B138,'Funding Tables'!B:B,0))</f>
        <v>Simcoe County District School Board</v>
      </c>
    </row>
    <row r="139" spans="1:4" ht="30">
      <c r="A139">
        <f t="shared" si="2"/>
        <v>2</v>
      </c>
      <c r="B139" s="115">
        <v>17</v>
      </c>
      <c r="C139" s="116" t="s">
        <v>363</v>
      </c>
      <c r="D139" t="str">
        <f>INDEX('Funding Tables'!P:P,MATCH('Board Ventilation Strate-PY'!B139,'Funding Tables'!B:B,0))</f>
        <v>Simcoe County District School Board</v>
      </c>
    </row>
    <row r="140" spans="1:4" ht="28.8">
      <c r="A140">
        <f t="shared" si="2"/>
        <v>3</v>
      </c>
      <c r="B140" s="115">
        <v>17</v>
      </c>
      <c r="C140" s="116" t="s">
        <v>364</v>
      </c>
      <c r="D140" t="str">
        <f>INDEX('Funding Tables'!P:P,MATCH('Board Ventilation Strate-PY'!B140,'Funding Tables'!B:B,0))</f>
        <v>Simcoe County District School Board</v>
      </c>
    </row>
    <row r="141" spans="1:4" ht="28.8">
      <c r="A141">
        <f t="shared" si="2"/>
        <v>4</v>
      </c>
      <c r="B141" s="115">
        <v>17</v>
      </c>
      <c r="C141" s="116" t="s">
        <v>365</v>
      </c>
      <c r="D141" t="str">
        <f>INDEX('Funding Tables'!P:P,MATCH('Board Ventilation Strate-PY'!B141,'Funding Tables'!B:B,0))</f>
        <v>Simcoe County District School Board</v>
      </c>
    </row>
    <row r="142" spans="1:4">
      <c r="A142">
        <f t="shared" si="2"/>
        <v>1</v>
      </c>
      <c r="B142" s="115">
        <v>50</v>
      </c>
      <c r="C142" s="116" t="s">
        <v>366</v>
      </c>
      <c r="D142" t="str">
        <f>INDEX('Funding Tables'!P:P,MATCH('Board Ventilation Strate-PY'!B142,'Funding Tables'!B:B,0))</f>
        <v>Niagara Catholic District School Board</v>
      </c>
    </row>
    <row r="143" spans="1:4">
      <c r="A143">
        <f t="shared" si="2"/>
        <v>2</v>
      </c>
      <c r="B143" s="115">
        <v>50</v>
      </c>
      <c r="C143" s="116" t="s">
        <v>367</v>
      </c>
      <c r="D143" t="str">
        <f>INDEX('Funding Tables'!P:P,MATCH('Board Ventilation Strate-PY'!B143,'Funding Tables'!B:B,0))</f>
        <v>Niagara Catholic District School Board</v>
      </c>
    </row>
    <row r="144" spans="1:4">
      <c r="A144">
        <f t="shared" si="2"/>
        <v>3</v>
      </c>
      <c r="B144" s="115">
        <v>50</v>
      </c>
      <c r="C144" s="116" t="s">
        <v>368</v>
      </c>
      <c r="D144" t="str">
        <f>INDEX('Funding Tables'!P:P,MATCH('Board Ventilation Strate-PY'!B144,'Funding Tables'!B:B,0))</f>
        <v>Niagara Catholic District School Board</v>
      </c>
    </row>
    <row r="145" spans="1:4">
      <c r="A145">
        <f t="shared" si="2"/>
        <v>4</v>
      </c>
      <c r="B145" s="115">
        <v>50</v>
      </c>
      <c r="C145" s="116" t="s">
        <v>369</v>
      </c>
      <c r="D145" t="str">
        <f>INDEX('Funding Tables'!P:P,MATCH('Board Ventilation Strate-PY'!B145,'Funding Tables'!B:B,0))</f>
        <v>Niagara Catholic District School Board</v>
      </c>
    </row>
    <row r="146" spans="1:4" ht="57.6">
      <c r="A146">
        <f t="shared" si="2"/>
        <v>1</v>
      </c>
      <c r="B146" s="115">
        <v>44</v>
      </c>
      <c r="C146" s="119" t="s">
        <v>370</v>
      </c>
      <c r="D146" t="str">
        <f>INDEX('Funding Tables'!P:P,MATCH('Board Ventilation Strate-PY'!B146,'Funding Tables'!B:B,0))</f>
        <v>Simcoe Muskoka Catholic District School Board</v>
      </c>
    </row>
    <row r="147" spans="1:4" ht="86.4">
      <c r="A147">
        <f t="shared" si="2"/>
        <v>2</v>
      </c>
      <c r="B147" s="115">
        <v>44</v>
      </c>
      <c r="C147" s="119" t="s">
        <v>371</v>
      </c>
      <c r="D147" t="str">
        <f>INDEX('Funding Tables'!P:P,MATCH('Board Ventilation Strate-PY'!B147,'Funding Tables'!B:B,0))</f>
        <v>Simcoe Muskoka Catholic District School Board</v>
      </c>
    </row>
    <row r="148" spans="1:4" ht="43.2">
      <c r="A148">
        <f t="shared" si="2"/>
        <v>3</v>
      </c>
      <c r="B148" s="115">
        <v>44</v>
      </c>
      <c r="C148" s="119" t="s">
        <v>372</v>
      </c>
      <c r="D148" t="str">
        <f>INDEX('Funding Tables'!P:P,MATCH('Board Ventilation Strate-PY'!B148,'Funding Tables'!B:B,0))</f>
        <v>Simcoe Muskoka Catholic District School Board</v>
      </c>
    </row>
    <row r="149" spans="1:4" ht="57.6">
      <c r="A149">
        <f t="shared" si="2"/>
        <v>4</v>
      </c>
      <c r="B149" s="115">
        <v>44</v>
      </c>
      <c r="C149" s="116" t="s">
        <v>373</v>
      </c>
      <c r="D149" t="str">
        <f>INDEX('Funding Tables'!P:P,MATCH('Board Ventilation Strate-PY'!B149,'Funding Tables'!B:B,0))</f>
        <v>Simcoe Muskoka Catholic District School Board</v>
      </c>
    </row>
    <row r="150" spans="1:4" ht="28.8">
      <c r="A150">
        <f t="shared" si="2"/>
        <v>1</v>
      </c>
      <c r="B150" s="115">
        <v>13</v>
      </c>
      <c r="C150" s="116" t="s">
        <v>374</v>
      </c>
      <c r="D150" t="str">
        <f>INDEX('Funding Tables'!P:P,MATCH('Board Ventilation Strate-PY'!B150,'Funding Tables'!B:B,0))</f>
        <v>Durham District School Board</v>
      </c>
    </row>
    <row r="151" spans="1:4" ht="28.8">
      <c r="A151">
        <f t="shared" si="2"/>
        <v>2</v>
      </c>
      <c r="B151" s="115">
        <v>13</v>
      </c>
      <c r="C151" s="116" t="s">
        <v>375</v>
      </c>
      <c r="D151" t="str">
        <f>INDEX('Funding Tables'!P:P,MATCH('Board Ventilation Strate-PY'!B151,'Funding Tables'!B:B,0))</f>
        <v>Durham District School Board</v>
      </c>
    </row>
    <row r="152" spans="1:4" ht="28.8">
      <c r="A152">
        <f t="shared" si="2"/>
        <v>3</v>
      </c>
      <c r="B152" s="115">
        <v>13</v>
      </c>
      <c r="C152" s="116" t="s">
        <v>376</v>
      </c>
      <c r="D152" t="str">
        <f>INDEX('Funding Tables'!P:P,MATCH('Board Ventilation Strate-PY'!B152,'Funding Tables'!B:B,0))</f>
        <v>Durham District School Board</v>
      </c>
    </row>
    <row r="153" spans="1:4" ht="28.8">
      <c r="A153">
        <f t="shared" si="2"/>
        <v>4</v>
      </c>
      <c r="B153" s="115">
        <v>13</v>
      </c>
      <c r="C153" s="116" t="s">
        <v>377</v>
      </c>
      <c r="D153" t="str">
        <f>INDEX('Funding Tables'!P:P,MATCH('Board Ventilation Strate-PY'!B153,'Funding Tables'!B:B,0))</f>
        <v>Durham District School Board</v>
      </c>
    </row>
    <row r="154" spans="1:4">
      <c r="A154">
        <f t="shared" si="2"/>
        <v>1</v>
      </c>
      <c r="B154" s="115" t="s">
        <v>21</v>
      </c>
      <c r="C154" s="116" t="s">
        <v>378</v>
      </c>
      <c r="D154" t="str">
        <f>INDEX('Funding Tables'!P:P,MATCH('Board Ventilation Strate-PY'!B154,'Funding Tables'!B:B,0))</f>
        <v>Lakehead District School Board</v>
      </c>
    </row>
    <row r="155" spans="1:4">
      <c r="A155">
        <f t="shared" si="2"/>
        <v>2</v>
      </c>
      <c r="B155" s="115" t="s">
        <v>21</v>
      </c>
      <c r="C155" s="116" t="s">
        <v>379</v>
      </c>
      <c r="D155" t="str">
        <f>INDEX('Funding Tables'!P:P,MATCH('Board Ventilation Strate-PY'!B155,'Funding Tables'!B:B,0))</f>
        <v>Lakehead District School Board</v>
      </c>
    </row>
    <row r="156" spans="1:4">
      <c r="A156">
        <f t="shared" si="2"/>
        <v>3</v>
      </c>
      <c r="B156" s="115" t="s">
        <v>21</v>
      </c>
      <c r="C156" s="116" t="s">
        <v>380</v>
      </c>
      <c r="D156" t="str">
        <f>INDEX('Funding Tables'!P:P,MATCH('Board Ventilation Strate-PY'!B156,'Funding Tables'!B:B,0))</f>
        <v>Lakehead District School Board</v>
      </c>
    </row>
    <row r="157" spans="1:4">
      <c r="A157">
        <f t="shared" si="2"/>
        <v>4</v>
      </c>
      <c r="B157" s="115" t="s">
        <v>21</v>
      </c>
      <c r="C157" s="116" t="s">
        <v>381</v>
      </c>
      <c r="D157" t="str">
        <f>INDEX('Funding Tables'!P:P,MATCH('Board Ventilation Strate-PY'!B157,'Funding Tables'!B:B,0))</f>
        <v>Lakehead District School Board</v>
      </c>
    </row>
    <row r="158" spans="1:4">
      <c r="A158">
        <f t="shared" si="2"/>
        <v>1</v>
      </c>
      <c r="B158" s="115">
        <v>100</v>
      </c>
      <c r="C158" s="116" t="s">
        <v>382</v>
      </c>
      <c r="D158" t="str">
        <f>INDEX('Funding Tables'!P:P,MATCH('Board Ventilation Strate-PY'!B158,'Funding Tables'!B:B,0))</f>
        <v>James Bay Lowlands Secondary School Board</v>
      </c>
    </row>
    <row r="159" spans="1:4">
      <c r="A159">
        <f t="shared" si="2"/>
        <v>2</v>
      </c>
      <c r="B159" s="115">
        <v>100</v>
      </c>
      <c r="C159" s="116" t="s">
        <v>383</v>
      </c>
      <c r="D159" t="str">
        <f>INDEX('Funding Tables'!P:P,MATCH('Board Ventilation Strate-PY'!B159,'Funding Tables'!B:B,0))</f>
        <v>James Bay Lowlands Secondary School Board</v>
      </c>
    </row>
    <row r="160" spans="1:4">
      <c r="A160">
        <f t="shared" si="2"/>
        <v>3</v>
      </c>
      <c r="B160" s="115">
        <v>100</v>
      </c>
      <c r="C160" s="116" t="s">
        <v>384</v>
      </c>
      <c r="D160" t="str">
        <f>INDEX('Funding Tables'!P:P,MATCH('Board Ventilation Strate-PY'!B160,'Funding Tables'!B:B,0))</f>
        <v>James Bay Lowlands Secondary School Board</v>
      </c>
    </row>
    <row r="161" spans="1:4">
      <c r="A161">
        <f t="shared" si="2"/>
        <v>4</v>
      </c>
      <c r="B161" s="115">
        <v>100</v>
      </c>
      <c r="C161" s="116" t="s">
        <v>385</v>
      </c>
      <c r="D161" t="str">
        <f>INDEX('Funding Tables'!P:P,MATCH('Board Ventilation Strate-PY'!B161,'Funding Tables'!B:B,0))</f>
        <v>James Bay Lowlands Secondary School Board</v>
      </c>
    </row>
    <row r="162" spans="1:4" ht="28.2">
      <c r="A162">
        <f t="shared" si="2"/>
        <v>1</v>
      </c>
      <c r="B162" s="115">
        <v>18</v>
      </c>
      <c r="C162" s="123" t="s">
        <v>386</v>
      </c>
      <c r="D162" t="str">
        <f>INDEX('Funding Tables'!P:P,MATCH('Board Ventilation Strate-PY'!B162,'Funding Tables'!B:B,0))</f>
        <v>Upper Grand District School Board</v>
      </c>
    </row>
    <row r="163" spans="1:4" ht="28.2">
      <c r="A163">
        <f t="shared" si="2"/>
        <v>2</v>
      </c>
      <c r="B163" s="115">
        <v>18</v>
      </c>
      <c r="C163" s="123" t="s">
        <v>387</v>
      </c>
      <c r="D163" t="str">
        <f>INDEX('Funding Tables'!P:P,MATCH('Board Ventilation Strate-PY'!B163,'Funding Tables'!B:B,0))</f>
        <v>Upper Grand District School Board</v>
      </c>
    </row>
    <row r="164" spans="1:4" ht="28.2">
      <c r="A164">
        <f t="shared" si="2"/>
        <v>3</v>
      </c>
      <c r="B164" s="115">
        <v>18</v>
      </c>
      <c r="C164" s="123" t="s">
        <v>388</v>
      </c>
      <c r="D164" t="str">
        <f>INDEX('Funding Tables'!P:P,MATCH('Board Ventilation Strate-PY'!B164,'Funding Tables'!B:B,0))</f>
        <v>Upper Grand District School Board</v>
      </c>
    </row>
    <row r="165" spans="1:4" ht="28.2">
      <c r="A165">
        <f t="shared" si="2"/>
        <v>4</v>
      </c>
      <c r="B165" s="115">
        <v>18</v>
      </c>
      <c r="C165" s="123" t="s">
        <v>389</v>
      </c>
      <c r="D165" t="str">
        <f>INDEX('Funding Tables'!P:P,MATCH('Board Ventilation Strate-PY'!B165,'Funding Tables'!B:B,0))</f>
        <v>Upper Grand District School Board</v>
      </c>
    </row>
    <row r="166" spans="1:4">
      <c r="A166">
        <f t="shared" si="2"/>
        <v>1</v>
      </c>
      <c r="B166" s="115">
        <v>22</v>
      </c>
      <c r="C166" s="116" t="s">
        <v>390</v>
      </c>
      <c r="D166" t="str">
        <f>INDEX('Funding Tables'!P:P,MATCH('Board Ventilation Strate-PY'!B166,'Funding Tables'!B:B,0))</f>
        <v>District School Board of Niagara</v>
      </c>
    </row>
    <row r="167" spans="1:4">
      <c r="A167">
        <f t="shared" si="2"/>
        <v>2</v>
      </c>
      <c r="B167" s="115">
        <v>22</v>
      </c>
      <c r="C167" s="116" t="s">
        <v>391</v>
      </c>
      <c r="D167" t="str">
        <f>INDEX('Funding Tables'!P:P,MATCH('Board Ventilation Strate-PY'!B167,'Funding Tables'!B:B,0))</f>
        <v>District School Board of Niagara</v>
      </c>
    </row>
    <row r="168" spans="1:4">
      <c r="A168">
        <f t="shared" si="2"/>
        <v>3</v>
      </c>
      <c r="B168" s="115">
        <v>22</v>
      </c>
      <c r="C168" s="116" t="s">
        <v>392</v>
      </c>
      <c r="D168" t="str">
        <f>INDEX('Funding Tables'!P:P,MATCH('Board Ventilation Strate-PY'!B168,'Funding Tables'!B:B,0))</f>
        <v>District School Board of Niagara</v>
      </c>
    </row>
    <row r="169" spans="1:4">
      <c r="A169">
        <f t="shared" si="2"/>
        <v>4</v>
      </c>
      <c r="B169" s="115">
        <v>22</v>
      </c>
      <c r="C169" s="116" t="s">
        <v>393</v>
      </c>
      <c r="D169" t="str">
        <f>INDEX('Funding Tables'!P:P,MATCH('Board Ventilation Strate-PY'!B169,'Funding Tables'!B:B,0))</f>
        <v>District School Board of Niagara</v>
      </c>
    </row>
    <row r="170" spans="1:4" ht="28.8">
      <c r="A170">
        <f t="shared" si="2"/>
        <v>1</v>
      </c>
      <c r="B170" s="115">
        <v>46</v>
      </c>
      <c r="C170" s="124" t="s">
        <v>394</v>
      </c>
      <c r="D170" t="str">
        <f>INDEX('Funding Tables'!P:P,MATCH('Board Ventilation Strate-PY'!B170,'Funding Tables'!B:B,0))</f>
        <v>Halton Catholic District School Board</v>
      </c>
    </row>
    <row r="171" spans="1:4" ht="28.8">
      <c r="A171">
        <f t="shared" si="2"/>
        <v>2</v>
      </c>
      <c r="B171" s="115">
        <v>46</v>
      </c>
      <c r="C171" s="124" t="s">
        <v>395</v>
      </c>
      <c r="D171" t="str">
        <f>INDEX('Funding Tables'!P:P,MATCH('Board Ventilation Strate-PY'!B171,'Funding Tables'!B:B,0))</f>
        <v>Halton Catholic District School Board</v>
      </c>
    </row>
    <row r="172" spans="1:4">
      <c r="A172">
        <f t="shared" si="2"/>
        <v>3</v>
      </c>
      <c r="B172" s="115">
        <v>46</v>
      </c>
      <c r="C172" s="124" t="s">
        <v>396</v>
      </c>
      <c r="D172" t="str">
        <f>INDEX('Funding Tables'!P:P,MATCH('Board Ventilation Strate-PY'!B172,'Funding Tables'!B:B,0))</f>
        <v>Halton Catholic District School Board</v>
      </c>
    </row>
    <row r="173" spans="1:4">
      <c r="A173">
        <f t="shared" si="2"/>
        <v>4</v>
      </c>
      <c r="B173" s="115">
        <v>46</v>
      </c>
      <c r="C173" s="124" t="s">
        <v>397</v>
      </c>
      <c r="D173" t="str">
        <f>INDEX('Funding Tables'!P:P,MATCH('Board Ventilation Strate-PY'!B173,'Funding Tables'!B:B,0))</f>
        <v>Halton Catholic District School Board</v>
      </c>
    </row>
    <row r="174" spans="1:4">
      <c r="A174">
        <f t="shared" si="2"/>
        <v>1</v>
      </c>
      <c r="B174" s="115">
        <v>32</v>
      </c>
      <c r="C174" s="116" t="s">
        <v>398</v>
      </c>
      <c r="D174" t="str">
        <f>INDEX('Funding Tables'!P:P,MATCH('Board Ventilation Strate-PY'!B174,'Funding Tables'!B:B,0))</f>
        <v>Sudbury Catholic District School Board</v>
      </c>
    </row>
    <row r="175" spans="1:4">
      <c r="A175">
        <f t="shared" si="2"/>
        <v>2</v>
      </c>
      <c r="B175" s="115">
        <v>32</v>
      </c>
      <c r="C175" s="116" t="s">
        <v>399</v>
      </c>
      <c r="D175" t="str">
        <f>INDEX('Funding Tables'!P:P,MATCH('Board Ventilation Strate-PY'!B175,'Funding Tables'!B:B,0))</f>
        <v>Sudbury Catholic District School Board</v>
      </c>
    </row>
    <row r="176" spans="1:4">
      <c r="A176">
        <f t="shared" si="2"/>
        <v>3</v>
      </c>
      <c r="B176" s="115">
        <v>32</v>
      </c>
      <c r="C176" s="116" t="s">
        <v>400</v>
      </c>
      <c r="D176" t="str">
        <f>INDEX('Funding Tables'!P:P,MATCH('Board Ventilation Strate-PY'!B176,'Funding Tables'!B:B,0))</f>
        <v>Sudbury Catholic District School Board</v>
      </c>
    </row>
    <row r="177" spans="1:4">
      <c r="A177">
        <f t="shared" si="2"/>
        <v>4</v>
      </c>
      <c r="B177" s="115">
        <v>32</v>
      </c>
      <c r="C177" s="116" t="s">
        <v>401</v>
      </c>
      <c r="D177" t="str">
        <f>INDEX('Funding Tables'!P:P,MATCH('Board Ventilation Strate-PY'!B177,'Funding Tables'!B:B,0))</f>
        <v>Sudbury Catholic District School Board</v>
      </c>
    </row>
    <row r="178" spans="1:4">
      <c r="A178">
        <f t="shared" si="2"/>
        <v>1</v>
      </c>
      <c r="B178" s="115">
        <v>35</v>
      </c>
      <c r="C178" s="116" t="s">
        <v>402</v>
      </c>
      <c r="D178" t="str">
        <f>INDEX('Funding Tables'!P:P,MATCH('Board Ventilation Strate-PY'!B178,'Funding Tables'!B:B,0))</f>
        <v>Bruce-Grey Catholic District School Board</v>
      </c>
    </row>
    <row r="179" spans="1:4">
      <c r="A179">
        <f t="shared" si="2"/>
        <v>2</v>
      </c>
      <c r="B179" s="115">
        <v>35</v>
      </c>
      <c r="C179" s="116" t="s">
        <v>403</v>
      </c>
      <c r="D179" t="str">
        <f>INDEX('Funding Tables'!P:P,MATCH('Board Ventilation Strate-PY'!B179,'Funding Tables'!B:B,0))</f>
        <v>Bruce-Grey Catholic District School Board</v>
      </c>
    </row>
    <row r="180" spans="1:4">
      <c r="A180">
        <f t="shared" si="2"/>
        <v>3</v>
      </c>
      <c r="B180" s="115">
        <v>35</v>
      </c>
      <c r="C180" s="116" t="s">
        <v>404</v>
      </c>
      <c r="D180" t="str">
        <f>INDEX('Funding Tables'!P:P,MATCH('Board Ventilation Strate-PY'!B180,'Funding Tables'!B:B,0))</f>
        <v>Bruce-Grey Catholic District School Board</v>
      </c>
    </row>
    <row r="181" spans="1:4">
      <c r="A181">
        <f t="shared" si="2"/>
        <v>4</v>
      </c>
      <c r="B181" s="115">
        <v>35</v>
      </c>
      <c r="C181" s="116" t="s">
        <v>405</v>
      </c>
      <c r="D181" t="str">
        <f>INDEX('Funding Tables'!P:P,MATCH('Board Ventilation Strate-PY'!B181,'Funding Tables'!B:B,0))</f>
        <v>Bruce-Grey Catholic District School Board</v>
      </c>
    </row>
    <row r="182" spans="1:4">
      <c r="A182">
        <f t="shared" si="2"/>
        <v>1</v>
      </c>
      <c r="B182" s="115">
        <v>57</v>
      </c>
      <c r="C182" s="116" t="s">
        <v>406</v>
      </c>
      <c r="D182" t="str">
        <f>INDEX('Funding Tables'!P:P,MATCH('Board Ventilation Strate-PY'!B182,'Funding Tables'!B:B,0))</f>
        <v>Conseil scolaire public du Grand Nord de l’Ontario</v>
      </c>
    </row>
    <row r="183" spans="1:4">
      <c r="A183">
        <f t="shared" si="2"/>
        <v>2</v>
      </c>
      <c r="B183" s="115">
        <v>57</v>
      </c>
      <c r="C183" s="116" t="s">
        <v>407</v>
      </c>
      <c r="D183" t="str">
        <f>INDEX('Funding Tables'!P:P,MATCH('Board Ventilation Strate-PY'!B183,'Funding Tables'!B:B,0))</f>
        <v>Conseil scolaire public du Grand Nord de l’Ontario</v>
      </c>
    </row>
    <row r="184" spans="1:4">
      <c r="A184">
        <f t="shared" si="2"/>
        <v>3</v>
      </c>
      <c r="B184" s="115">
        <v>57</v>
      </c>
      <c r="C184" s="116" t="s">
        <v>408</v>
      </c>
      <c r="D184" t="str">
        <f>INDEX('Funding Tables'!P:P,MATCH('Board Ventilation Strate-PY'!B184,'Funding Tables'!B:B,0))</f>
        <v>Conseil scolaire public du Grand Nord de l’Ontario</v>
      </c>
    </row>
    <row r="185" spans="1:4">
      <c r="A185">
        <f t="shared" si="2"/>
        <v>4</v>
      </c>
      <c r="B185" s="115">
        <v>57</v>
      </c>
      <c r="C185" s="116" t="s">
        <v>409</v>
      </c>
      <c r="D185" t="str">
        <f>INDEX('Funding Tables'!P:P,MATCH('Board Ventilation Strate-PY'!B185,'Funding Tables'!B:B,0))</f>
        <v>Conseil scolaire public du Grand Nord de l’Ontario</v>
      </c>
    </row>
    <row r="186" spans="1:4" ht="15.6">
      <c r="A186">
        <f t="shared" si="2"/>
        <v>1</v>
      </c>
      <c r="B186" s="115">
        <v>37</v>
      </c>
      <c r="C186" s="120" t="s">
        <v>410</v>
      </c>
      <c r="D186" t="str">
        <f>INDEX('Funding Tables'!P:P,MATCH('Board Ventilation Strate-PY'!B186,'Funding Tables'!B:B,0))</f>
        <v>Windsor-Essex Catholic District School Board</v>
      </c>
    </row>
    <row r="187" spans="1:4" ht="15.6">
      <c r="A187">
        <f t="shared" si="2"/>
        <v>2</v>
      </c>
      <c r="B187" s="115">
        <v>37</v>
      </c>
      <c r="C187" s="120" t="s">
        <v>411</v>
      </c>
      <c r="D187" t="str">
        <f>INDEX('Funding Tables'!P:P,MATCH('Board Ventilation Strate-PY'!B187,'Funding Tables'!B:B,0))</f>
        <v>Windsor-Essex Catholic District School Board</v>
      </c>
    </row>
    <row r="188" spans="1:4" ht="31.2">
      <c r="A188">
        <f t="shared" si="2"/>
        <v>3</v>
      </c>
      <c r="B188" s="115">
        <v>37</v>
      </c>
      <c r="C188" s="120" t="s">
        <v>412</v>
      </c>
      <c r="D188" t="str">
        <f>INDEX('Funding Tables'!P:P,MATCH('Board Ventilation Strate-PY'!B188,'Funding Tables'!B:B,0))</f>
        <v>Windsor-Essex Catholic District School Board</v>
      </c>
    </row>
    <row r="189" spans="1:4" ht="31.2">
      <c r="A189">
        <f t="shared" si="2"/>
        <v>4</v>
      </c>
      <c r="B189" s="115">
        <v>37</v>
      </c>
      <c r="C189" s="120" t="s">
        <v>413</v>
      </c>
      <c r="D189" t="str">
        <f>INDEX('Funding Tables'!P:P,MATCH('Board Ventilation Strate-PY'!B189,'Funding Tables'!B:B,0))</f>
        <v>Windsor-Essex Catholic District School Board</v>
      </c>
    </row>
    <row r="190" spans="1:4" ht="46.8">
      <c r="A190">
        <f t="shared" si="2"/>
        <v>5</v>
      </c>
      <c r="B190" s="115">
        <v>37</v>
      </c>
      <c r="C190" s="120" t="s">
        <v>414</v>
      </c>
      <c r="D190" t="str">
        <f>INDEX('Funding Tables'!P:P,MATCH('Board Ventilation Strate-PY'!B190,'Funding Tables'!B:B,0))</f>
        <v>Windsor-Essex Catholic District School Board</v>
      </c>
    </row>
    <row r="191" spans="1:4" ht="31.2">
      <c r="A191">
        <f t="shared" si="2"/>
        <v>6</v>
      </c>
      <c r="B191" s="115">
        <v>37</v>
      </c>
      <c r="C191" s="120" t="s">
        <v>415</v>
      </c>
      <c r="D191" t="str">
        <f>INDEX('Funding Tables'!P:P,MATCH('Board Ventilation Strate-PY'!B191,'Funding Tables'!B:B,0))</f>
        <v>Windsor-Essex Catholic District School Board</v>
      </c>
    </row>
    <row r="192" spans="1:4" ht="28.8">
      <c r="A192">
        <f t="shared" si="2"/>
        <v>1</v>
      </c>
      <c r="B192" s="115" t="s">
        <v>24</v>
      </c>
      <c r="C192" s="116" t="s">
        <v>416</v>
      </c>
      <c r="D192" t="str">
        <f>INDEX('Funding Tables'!P:P,MATCH('Board Ventilation Strate-PY'!B192,'Funding Tables'!B:B,0))</f>
        <v>Nipissing-Parry Sound Catholic District School Board</v>
      </c>
    </row>
    <row r="193" spans="1:4">
      <c r="A193">
        <f t="shared" si="2"/>
        <v>2</v>
      </c>
      <c r="B193" s="115" t="s">
        <v>24</v>
      </c>
      <c r="C193" s="116" t="s">
        <v>417</v>
      </c>
      <c r="D193" t="str">
        <f>INDEX('Funding Tables'!P:P,MATCH('Board Ventilation Strate-PY'!B193,'Funding Tables'!B:B,0))</f>
        <v>Nipissing-Parry Sound Catholic District School Board</v>
      </c>
    </row>
    <row r="194" spans="1:4">
      <c r="A194">
        <f t="shared" si="2"/>
        <v>3</v>
      </c>
      <c r="B194" s="115" t="s">
        <v>24</v>
      </c>
      <c r="C194" s="116" t="s">
        <v>418</v>
      </c>
      <c r="D194" t="str">
        <f>INDEX('Funding Tables'!P:P,MATCH('Board Ventilation Strate-PY'!B194,'Funding Tables'!B:B,0))</f>
        <v>Nipissing-Parry Sound Catholic District School Board</v>
      </c>
    </row>
    <row r="195" spans="1:4">
      <c r="A195">
        <f t="shared" si="2"/>
        <v>4</v>
      </c>
      <c r="B195" s="115" t="s">
        <v>24</v>
      </c>
      <c r="C195" s="116" t="s">
        <v>419</v>
      </c>
      <c r="D195" t="str">
        <f>INDEX('Funding Tables'!P:P,MATCH('Board Ventilation Strate-PY'!B195,'Funding Tables'!B:B,0))</f>
        <v>Nipissing-Parry Sound Catholic District School Board</v>
      </c>
    </row>
    <row r="196" spans="1:4" ht="28.8">
      <c r="A196">
        <f t="shared" ref="A196:A259" si="3">IF(B196=B195,A195+1,1)</f>
        <v>1</v>
      </c>
      <c r="B196" s="115">
        <v>58</v>
      </c>
      <c r="C196" s="116" t="s">
        <v>420</v>
      </c>
      <c r="D196" t="str">
        <f>INDEX('Funding Tables'!P:P,MATCH('Board Ventilation Strate-PY'!B196,'Funding Tables'!B:B,0))</f>
        <v>Conseil scolaire Viamonde</v>
      </c>
    </row>
    <row r="197" spans="1:4" ht="28.8">
      <c r="A197">
        <f t="shared" si="3"/>
        <v>2</v>
      </c>
      <c r="B197" s="115">
        <v>58</v>
      </c>
      <c r="C197" s="116" t="s">
        <v>421</v>
      </c>
      <c r="D197" t="str">
        <f>INDEX('Funding Tables'!P:P,MATCH('Board Ventilation Strate-PY'!B197,'Funding Tables'!B:B,0))</f>
        <v>Conseil scolaire Viamonde</v>
      </c>
    </row>
    <row r="198" spans="1:4">
      <c r="A198">
        <f t="shared" si="3"/>
        <v>3</v>
      </c>
      <c r="B198" s="115">
        <v>58</v>
      </c>
      <c r="C198" s="116" t="s">
        <v>422</v>
      </c>
      <c r="D198" t="str">
        <f>INDEX('Funding Tables'!P:P,MATCH('Board Ventilation Strate-PY'!B198,'Funding Tables'!B:B,0))</f>
        <v>Conseil scolaire Viamonde</v>
      </c>
    </row>
    <row r="199" spans="1:4" ht="28.8">
      <c r="A199">
        <f t="shared" si="3"/>
        <v>4</v>
      </c>
      <c r="B199" s="115">
        <v>58</v>
      </c>
      <c r="C199" s="116" t="s">
        <v>423</v>
      </c>
      <c r="D199" t="str">
        <f>INDEX('Funding Tables'!P:P,MATCH('Board Ventilation Strate-PY'!B199,'Funding Tables'!B:B,0))</f>
        <v>Conseil scolaire Viamonde</v>
      </c>
    </row>
    <row r="200" spans="1:4" ht="28.8">
      <c r="A200">
        <f t="shared" si="3"/>
        <v>1</v>
      </c>
      <c r="B200" s="115">
        <v>11</v>
      </c>
      <c r="C200" s="117" t="s">
        <v>424</v>
      </c>
      <c r="D200" t="str">
        <f>INDEX('Funding Tables'!P:P,MATCH('Board Ventilation Strate-PY'!B200,'Funding Tables'!B:B,0))</f>
        <v>Thames Valley District School Board</v>
      </c>
    </row>
    <row r="201" spans="1:4">
      <c r="A201">
        <f t="shared" si="3"/>
        <v>2</v>
      </c>
      <c r="B201" s="115">
        <v>11</v>
      </c>
      <c r="C201" s="117" t="s">
        <v>425</v>
      </c>
      <c r="D201" t="str">
        <f>INDEX('Funding Tables'!P:P,MATCH('Board Ventilation Strate-PY'!B201,'Funding Tables'!B:B,0))</f>
        <v>Thames Valley District School Board</v>
      </c>
    </row>
    <row r="202" spans="1:4" ht="28.8">
      <c r="A202">
        <f t="shared" si="3"/>
        <v>3</v>
      </c>
      <c r="B202" s="115">
        <v>11</v>
      </c>
      <c r="C202" s="117" t="s">
        <v>426</v>
      </c>
      <c r="D202" t="str">
        <f>INDEX('Funding Tables'!P:P,MATCH('Board Ventilation Strate-PY'!B202,'Funding Tables'!B:B,0))</f>
        <v>Thames Valley District School Board</v>
      </c>
    </row>
    <row r="203" spans="1:4">
      <c r="A203">
        <f t="shared" si="3"/>
        <v>4</v>
      </c>
      <c r="B203" s="115">
        <v>11</v>
      </c>
      <c r="C203" s="117" t="s">
        <v>427</v>
      </c>
      <c r="D203" t="str">
        <f>INDEX('Funding Tables'!P:P,MATCH('Board Ventilation Strate-PY'!B203,'Funding Tables'!B:B,0))</f>
        <v>Thames Valley District School Board</v>
      </c>
    </row>
    <row r="204" spans="1:4">
      <c r="A204">
        <f t="shared" si="3"/>
        <v>1</v>
      </c>
      <c r="B204" s="115">
        <v>51</v>
      </c>
      <c r="C204" s="116" t="s">
        <v>428</v>
      </c>
      <c r="D204" t="str">
        <f>INDEX('Funding Tables'!P:P,MATCH('Board Ventilation Strate-PY'!B204,'Funding Tables'!B:B,0))</f>
        <v>Brant Haldimand Norfolk Catholic District School Board</v>
      </c>
    </row>
    <row r="205" spans="1:4">
      <c r="A205">
        <f t="shared" si="3"/>
        <v>2</v>
      </c>
      <c r="B205" s="115">
        <v>51</v>
      </c>
      <c r="C205" s="116" t="s">
        <v>429</v>
      </c>
      <c r="D205" t="str">
        <f>INDEX('Funding Tables'!P:P,MATCH('Board Ventilation Strate-PY'!B205,'Funding Tables'!B:B,0))</f>
        <v>Brant Haldimand Norfolk Catholic District School Board</v>
      </c>
    </row>
    <row r="206" spans="1:4">
      <c r="A206">
        <f t="shared" si="3"/>
        <v>3</v>
      </c>
      <c r="B206" s="115">
        <v>51</v>
      </c>
      <c r="C206" s="116" t="s">
        <v>430</v>
      </c>
      <c r="D206" t="str">
        <f>INDEX('Funding Tables'!P:P,MATCH('Board Ventilation Strate-PY'!B206,'Funding Tables'!B:B,0))</f>
        <v>Brant Haldimand Norfolk Catholic District School Board</v>
      </c>
    </row>
    <row r="207" spans="1:4">
      <c r="A207">
        <f t="shared" si="3"/>
        <v>4</v>
      </c>
      <c r="B207" s="115">
        <v>51</v>
      </c>
      <c r="C207" s="116" t="s">
        <v>431</v>
      </c>
      <c r="D207" t="str">
        <f>INDEX('Funding Tables'!P:P,MATCH('Board Ventilation Strate-PY'!B207,'Funding Tables'!B:B,0))</f>
        <v>Brant Haldimand Norfolk Catholic District School Board</v>
      </c>
    </row>
    <row r="208" spans="1:4">
      <c r="A208">
        <f t="shared" si="3"/>
        <v>1</v>
      </c>
      <c r="B208" s="115">
        <v>52</v>
      </c>
      <c r="C208" s="116" t="s">
        <v>432</v>
      </c>
      <c r="D208" t="str">
        <f>INDEX('Funding Tables'!P:P,MATCH('Board Ventilation Strate-PY'!B208,'Funding Tables'!B:B,0))</f>
        <v>Eastern Ontario Catholic District School Board</v>
      </c>
    </row>
    <row r="209" spans="1:4">
      <c r="A209">
        <f t="shared" si="3"/>
        <v>2</v>
      </c>
      <c r="B209" s="115">
        <v>52</v>
      </c>
      <c r="C209" s="116" t="s">
        <v>433</v>
      </c>
      <c r="D209" t="str">
        <f>INDEX('Funding Tables'!P:P,MATCH('Board Ventilation Strate-PY'!B209,'Funding Tables'!B:B,0))</f>
        <v>Eastern Ontario Catholic District School Board</v>
      </c>
    </row>
    <row r="210" spans="1:4">
      <c r="A210">
        <f t="shared" si="3"/>
        <v>3</v>
      </c>
      <c r="B210" s="115">
        <v>52</v>
      </c>
      <c r="C210" s="116" t="s">
        <v>434</v>
      </c>
      <c r="D210" t="str">
        <f>INDEX('Funding Tables'!P:P,MATCH('Board Ventilation Strate-PY'!B210,'Funding Tables'!B:B,0))</f>
        <v>Eastern Ontario Catholic District School Board</v>
      </c>
    </row>
    <row r="211" spans="1:4">
      <c r="A211">
        <f t="shared" si="3"/>
        <v>4</v>
      </c>
      <c r="B211" s="115">
        <v>52</v>
      </c>
      <c r="C211" s="116" t="s">
        <v>435</v>
      </c>
      <c r="D211" t="str">
        <f>INDEX('Funding Tables'!P:P,MATCH('Board Ventilation Strate-PY'!B211,'Funding Tables'!B:B,0))</f>
        <v>Eastern Ontario Catholic District School Board</v>
      </c>
    </row>
    <row r="212" spans="1:4">
      <c r="A212">
        <f t="shared" si="3"/>
        <v>1</v>
      </c>
      <c r="B212" s="115">
        <v>47</v>
      </c>
      <c r="C212" s="116" t="s">
        <v>436</v>
      </c>
      <c r="D212" t="str">
        <f>INDEX('Funding Tables'!P:P,MATCH('Board Ventilation Strate-PY'!B212,'Funding Tables'!B:B,0))</f>
        <v>Hamilton-Wentworth Catholic District School Board</v>
      </c>
    </row>
    <row r="213" spans="1:4" ht="28.8">
      <c r="A213">
        <f t="shared" si="3"/>
        <v>2</v>
      </c>
      <c r="B213" s="115">
        <v>47</v>
      </c>
      <c r="C213" s="116" t="s">
        <v>437</v>
      </c>
      <c r="D213" t="str">
        <f>INDEX('Funding Tables'!P:P,MATCH('Board Ventilation Strate-PY'!B213,'Funding Tables'!B:B,0))</f>
        <v>Hamilton-Wentworth Catholic District School Board</v>
      </c>
    </row>
    <row r="214" spans="1:4">
      <c r="A214">
        <f t="shared" si="3"/>
        <v>3</v>
      </c>
      <c r="B214" s="115">
        <v>47</v>
      </c>
      <c r="C214" s="116" t="s">
        <v>438</v>
      </c>
      <c r="D214" t="str">
        <f>INDEX('Funding Tables'!P:P,MATCH('Board Ventilation Strate-PY'!B214,'Funding Tables'!B:B,0))</f>
        <v>Hamilton-Wentworth Catholic District School Board</v>
      </c>
    </row>
    <row r="215" spans="1:4">
      <c r="A215">
        <f t="shared" si="3"/>
        <v>4</v>
      </c>
      <c r="B215" s="115">
        <v>47</v>
      </c>
      <c r="C215" s="116" t="s">
        <v>439</v>
      </c>
      <c r="D215" t="str">
        <f>INDEX('Funding Tables'!P:P,MATCH('Board Ventilation Strate-PY'!B215,'Funding Tables'!B:B,0))</f>
        <v>Hamilton-Wentworth Catholic District School Board</v>
      </c>
    </row>
    <row r="216" spans="1:4">
      <c r="A216">
        <f t="shared" si="3"/>
        <v>1</v>
      </c>
      <c r="B216" s="115">
        <v>54</v>
      </c>
      <c r="C216" s="116" t="s">
        <v>440</v>
      </c>
      <c r="D216" t="str">
        <f>INDEX('Funding Tables'!P:P,MATCH('Board Ventilation Strate-PY'!B216,'Funding Tables'!B:B,0))</f>
        <v>Renfrew County Catholic District School Board</v>
      </c>
    </row>
    <row r="217" spans="1:4">
      <c r="A217">
        <f t="shared" si="3"/>
        <v>2</v>
      </c>
      <c r="B217" s="115">
        <v>54</v>
      </c>
      <c r="C217" s="116" t="s">
        <v>441</v>
      </c>
      <c r="D217" t="str">
        <f>INDEX('Funding Tables'!P:P,MATCH('Board Ventilation Strate-PY'!B217,'Funding Tables'!B:B,0))</f>
        <v>Renfrew County Catholic District School Board</v>
      </c>
    </row>
    <row r="218" spans="1:4">
      <c r="A218">
        <f t="shared" si="3"/>
        <v>3</v>
      </c>
      <c r="B218" s="115">
        <v>54</v>
      </c>
      <c r="C218" s="116" t="s">
        <v>442</v>
      </c>
      <c r="D218" t="str">
        <f>INDEX('Funding Tables'!P:P,MATCH('Board Ventilation Strate-PY'!B218,'Funding Tables'!B:B,0))</f>
        <v>Renfrew County Catholic District School Board</v>
      </c>
    </row>
    <row r="219" spans="1:4">
      <c r="A219">
        <f t="shared" si="3"/>
        <v>4</v>
      </c>
      <c r="B219" s="115">
        <v>54</v>
      </c>
      <c r="C219" s="116" t="s">
        <v>443</v>
      </c>
      <c r="D219" t="str">
        <f>INDEX('Funding Tables'!P:P,MATCH('Board Ventilation Strate-PY'!B219,'Funding Tables'!B:B,0))</f>
        <v>Renfrew County Catholic District School Board</v>
      </c>
    </row>
    <row r="220" spans="1:4" ht="28.8">
      <c r="A220">
        <f t="shared" si="3"/>
        <v>1</v>
      </c>
      <c r="B220" s="115">
        <v>8</v>
      </c>
      <c r="C220" s="116" t="s">
        <v>444</v>
      </c>
      <c r="D220" t="str">
        <f>INDEX('Funding Tables'!P:P,MATCH('Board Ventilation Strate-PY'!B220,'Funding Tables'!B:B,0))</f>
        <v>Avon Maitland District School Board</v>
      </c>
    </row>
    <row r="221" spans="1:4" ht="28.8">
      <c r="A221">
        <f t="shared" si="3"/>
        <v>2</v>
      </c>
      <c r="B221" s="115">
        <v>8</v>
      </c>
      <c r="C221" s="116" t="s">
        <v>445</v>
      </c>
      <c r="D221" t="str">
        <f>INDEX('Funding Tables'!P:P,MATCH('Board Ventilation Strate-PY'!B221,'Funding Tables'!B:B,0))</f>
        <v>Avon Maitland District School Board</v>
      </c>
    </row>
    <row r="222" spans="1:4" ht="28.8">
      <c r="A222">
        <f t="shared" si="3"/>
        <v>3</v>
      </c>
      <c r="B222" s="115">
        <v>8</v>
      </c>
      <c r="C222" s="116" t="s">
        <v>446</v>
      </c>
      <c r="D222" t="str">
        <f>INDEX('Funding Tables'!P:P,MATCH('Board Ventilation Strate-PY'!B222,'Funding Tables'!B:B,0))</f>
        <v>Avon Maitland District School Board</v>
      </c>
    </row>
    <row r="223" spans="1:4" ht="28.8">
      <c r="A223">
        <f t="shared" si="3"/>
        <v>4</v>
      </c>
      <c r="B223" s="115">
        <v>8</v>
      </c>
      <c r="C223" s="116" t="s">
        <v>447</v>
      </c>
      <c r="D223" t="str">
        <f>INDEX('Funding Tables'!P:P,MATCH('Board Ventilation Strate-PY'!B223,'Funding Tables'!B:B,0))</f>
        <v>Avon Maitland District School Board</v>
      </c>
    </row>
    <row r="224" spans="1:4" ht="28.8">
      <c r="A224">
        <f t="shared" si="3"/>
        <v>1</v>
      </c>
      <c r="B224" s="115">
        <v>43</v>
      </c>
      <c r="C224" s="116" t="s">
        <v>448</v>
      </c>
      <c r="D224" t="str">
        <f>INDEX('Funding Tables'!P:P,MATCH('Board Ventilation Strate-PY'!B224,'Funding Tables'!B:B,0))</f>
        <v>Dufferin Peel Catholic District School Board</v>
      </c>
    </row>
    <row r="225" spans="1:4" ht="28.8">
      <c r="A225">
        <f t="shared" si="3"/>
        <v>2</v>
      </c>
      <c r="B225" s="115">
        <v>43</v>
      </c>
      <c r="C225" s="116" t="s">
        <v>449</v>
      </c>
      <c r="D225" t="str">
        <f>INDEX('Funding Tables'!P:P,MATCH('Board Ventilation Strate-PY'!B225,'Funding Tables'!B:B,0))</f>
        <v>Dufferin Peel Catholic District School Board</v>
      </c>
    </row>
    <row r="226" spans="1:4" ht="28.8">
      <c r="A226">
        <f t="shared" si="3"/>
        <v>3</v>
      </c>
      <c r="B226" s="115">
        <v>43</v>
      </c>
      <c r="C226" s="116" t="s">
        <v>450</v>
      </c>
      <c r="D226" t="str">
        <f>INDEX('Funding Tables'!P:P,MATCH('Board Ventilation Strate-PY'!B226,'Funding Tables'!B:B,0))</f>
        <v>Dufferin Peel Catholic District School Board</v>
      </c>
    </row>
    <row r="227" spans="1:4" ht="28.8">
      <c r="A227">
        <f t="shared" si="3"/>
        <v>4</v>
      </c>
      <c r="B227" s="115">
        <v>43</v>
      </c>
      <c r="C227" s="116" t="s">
        <v>451</v>
      </c>
      <c r="D227" t="str">
        <f>INDEX('Funding Tables'!P:P,MATCH('Board Ventilation Strate-PY'!B227,'Funding Tables'!B:B,0))</f>
        <v>Dufferin Peel Catholic District School Board</v>
      </c>
    </row>
    <row r="228" spans="1:4">
      <c r="A228">
        <f t="shared" si="3"/>
        <v>1</v>
      </c>
      <c r="B228" s="115">
        <v>48</v>
      </c>
      <c r="C228" s="116" t="s">
        <v>452</v>
      </c>
      <c r="D228" t="str">
        <f>INDEX('Funding Tables'!P:P,MATCH('Board Ventilation Strate-PY'!B228,'Funding Tables'!B:B,0))</f>
        <v>Wellington Catholic District School Board</v>
      </c>
    </row>
    <row r="229" spans="1:4">
      <c r="A229">
        <f t="shared" si="3"/>
        <v>2</v>
      </c>
      <c r="B229" s="115">
        <v>48</v>
      </c>
      <c r="C229" s="116" t="s">
        <v>453</v>
      </c>
      <c r="D229" t="str">
        <f>INDEX('Funding Tables'!P:P,MATCH('Board Ventilation Strate-PY'!B229,'Funding Tables'!B:B,0))</f>
        <v>Wellington Catholic District School Board</v>
      </c>
    </row>
    <row r="230" spans="1:4">
      <c r="A230">
        <f t="shared" si="3"/>
        <v>3</v>
      </c>
      <c r="B230" s="115">
        <v>48</v>
      </c>
      <c r="C230" s="116" t="s">
        <v>454</v>
      </c>
      <c r="D230" t="str">
        <f>INDEX('Funding Tables'!P:P,MATCH('Board Ventilation Strate-PY'!B230,'Funding Tables'!B:B,0))</f>
        <v>Wellington Catholic District School Board</v>
      </c>
    </row>
    <row r="231" spans="1:4">
      <c r="A231">
        <f t="shared" si="3"/>
        <v>4</v>
      </c>
      <c r="B231" s="115">
        <v>48</v>
      </c>
      <c r="C231" s="116" t="s">
        <v>455</v>
      </c>
      <c r="D231" t="str">
        <f>INDEX('Funding Tables'!P:P,MATCH('Board Ventilation Strate-PY'!B231,'Funding Tables'!B:B,0))</f>
        <v>Wellington Catholic District School Board</v>
      </c>
    </row>
    <row r="232" spans="1:4">
      <c r="A232">
        <f t="shared" si="3"/>
        <v>1</v>
      </c>
      <c r="B232" s="115">
        <v>2</v>
      </c>
      <c r="C232" s="116" t="s">
        <v>456</v>
      </c>
      <c r="D232" t="str">
        <f>INDEX('Funding Tables'!P:P,MATCH('Board Ventilation Strate-PY'!B232,'Funding Tables'!B:B,0))</f>
        <v>Algoma District School Board</v>
      </c>
    </row>
    <row r="233" spans="1:4">
      <c r="A233">
        <f t="shared" si="3"/>
        <v>2</v>
      </c>
      <c r="B233" s="115">
        <v>2</v>
      </c>
      <c r="C233" s="116" t="s">
        <v>457</v>
      </c>
      <c r="D233" t="str">
        <f>INDEX('Funding Tables'!P:P,MATCH('Board Ventilation Strate-PY'!B233,'Funding Tables'!B:B,0))</f>
        <v>Algoma District School Board</v>
      </c>
    </row>
    <row r="234" spans="1:4">
      <c r="A234">
        <f t="shared" si="3"/>
        <v>3</v>
      </c>
      <c r="B234" s="115">
        <v>2</v>
      </c>
      <c r="C234" s="116" t="s">
        <v>458</v>
      </c>
      <c r="D234" t="str">
        <f>INDEX('Funding Tables'!P:P,MATCH('Board Ventilation Strate-PY'!B234,'Funding Tables'!B:B,0))</f>
        <v>Algoma District School Board</v>
      </c>
    </row>
    <row r="235" spans="1:4">
      <c r="A235">
        <f t="shared" si="3"/>
        <v>4</v>
      </c>
      <c r="B235" s="115">
        <v>2</v>
      </c>
      <c r="C235" s="116" t="s">
        <v>459</v>
      </c>
      <c r="D235" t="str">
        <f>INDEX('Funding Tables'!P:P,MATCH('Board Ventilation Strate-PY'!B235,'Funding Tables'!B:B,0))</f>
        <v>Algoma District School Board</v>
      </c>
    </row>
    <row r="236" spans="1:4">
      <c r="A236">
        <f t="shared" si="3"/>
        <v>1</v>
      </c>
      <c r="B236" s="115">
        <v>15</v>
      </c>
      <c r="C236" s="116" t="s">
        <v>460</v>
      </c>
      <c r="D236" t="str">
        <f>INDEX('Funding Tables'!P:P,MATCH('Board Ventilation Strate-PY'!B236,'Funding Tables'!B:B,0))</f>
        <v>Trillium Lakelands District School Board</v>
      </c>
    </row>
    <row r="237" spans="1:4">
      <c r="A237">
        <f t="shared" si="3"/>
        <v>2</v>
      </c>
      <c r="B237" s="115">
        <v>15</v>
      </c>
      <c r="C237" s="116" t="s">
        <v>461</v>
      </c>
      <c r="D237" t="str">
        <f>INDEX('Funding Tables'!P:P,MATCH('Board Ventilation Strate-PY'!B237,'Funding Tables'!B:B,0))</f>
        <v>Trillium Lakelands District School Board</v>
      </c>
    </row>
    <row r="238" spans="1:4" ht="28.8">
      <c r="A238">
        <f t="shared" si="3"/>
        <v>3</v>
      </c>
      <c r="B238" s="115">
        <v>15</v>
      </c>
      <c r="C238" s="116" t="s">
        <v>462</v>
      </c>
      <c r="D238" t="str">
        <f>INDEX('Funding Tables'!P:P,MATCH('Board Ventilation Strate-PY'!B238,'Funding Tables'!B:B,0))</f>
        <v>Trillium Lakelands District School Board</v>
      </c>
    </row>
    <row r="239" spans="1:4">
      <c r="A239">
        <f t="shared" si="3"/>
        <v>4</v>
      </c>
      <c r="B239" s="115">
        <v>15</v>
      </c>
      <c r="C239" s="116" t="s">
        <v>463</v>
      </c>
      <c r="D239" t="str">
        <f>INDEX('Funding Tables'!P:P,MATCH('Board Ventilation Strate-PY'!B239,'Funding Tables'!B:B,0))</f>
        <v>Trillium Lakelands District School Board</v>
      </c>
    </row>
    <row r="240" spans="1:4" ht="28.8">
      <c r="A240">
        <f t="shared" si="3"/>
        <v>1</v>
      </c>
      <c r="B240" s="115">
        <v>19</v>
      </c>
      <c r="C240" s="116" t="s">
        <v>464</v>
      </c>
      <c r="D240" t="str">
        <f>INDEX('Funding Tables'!P:P,MATCH('Board Ventilation Strate-PY'!B240,'Funding Tables'!B:B,0))</f>
        <v>Peel District School Board</v>
      </c>
    </row>
    <row r="241" spans="1:4">
      <c r="A241">
        <f t="shared" si="3"/>
        <v>2</v>
      </c>
      <c r="B241" s="115">
        <v>19</v>
      </c>
      <c r="C241" s="116" t="s">
        <v>465</v>
      </c>
      <c r="D241" t="str">
        <f>INDEX('Funding Tables'!P:P,MATCH('Board Ventilation Strate-PY'!B241,'Funding Tables'!B:B,0))</f>
        <v>Peel District School Board</v>
      </c>
    </row>
    <row r="242" spans="1:4">
      <c r="A242">
        <f t="shared" si="3"/>
        <v>3</v>
      </c>
      <c r="B242" s="115">
        <v>19</v>
      </c>
      <c r="C242" s="116" t="s">
        <v>466</v>
      </c>
      <c r="D242" t="str">
        <f>INDEX('Funding Tables'!P:P,MATCH('Board Ventilation Strate-PY'!B242,'Funding Tables'!B:B,0))</f>
        <v>Peel District School Board</v>
      </c>
    </row>
    <row r="243" spans="1:4">
      <c r="A243">
        <f t="shared" si="3"/>
        <v>4</v>
      </c>
      <c r="B243" s="115">
        <v>19</v>
      </c>
      <c r="C243" s="116" t="s">
        <v>467</v>
      </c>
      <c r="D243" t="str">
        <f>INDEX('Funding Tables'!P:P,MATCH('Board Ventilation Strate-PY'!B243,'Funding Tables'!B:B,0))</f>
        <v>Peel District School Board</v>
      </c>
    </row>
    <row r="244" spans="1:4">
      <c r="A244">
        <f t="shared" si="3"/>
        <v>1</v>
      </c>
      <c r="B244" s="115">
        <v>12</v>
      </c>
      <c r="C244" s="116" t="s">
        <v>468</v>
      </c>
      <c r="D244" t="str">
        <f>INDEX('Funding Tables'!P:P,MATCH('Board Ventilation Strate-PY'!B244,'Funding Tables'!B:B,0))</f>
        <v>Toronto District School Board</v>
      </c>
    </row>
    <row r="245" spans="1:4">
      <c r="A245">
        <f t="shared" si="3"/>
        <v>2</v>
      </c>
      <c r="B245" s="115">
        <v>12</v>
      </c>
      <c r="C245" s="116" t="s">
        <v>469</v>
      </c>
      <c r="D245" t="str">
        <f>INDEX('Funding Tables'!P:P,MATCH('Board Ventilation Strate-PY'!B245,'Funding Tables'!B:B,0))</f>
        <v>Toronto District School Board</v>
      </c>
    </row>
    <row r="246" spans="1:4">
      <c r="A246">
        <f t="shared" si="3"/>
        <v>3</v>
      </c>
      <c r="B246" s="115">
        <v>12</v>
      </c>
      <c r="C246" s="116" t="s">
        <v>470</v>
      </c>
      <c r="D246" t="str">
        <f>INDEX('Funding Tables'!P:P,MATCH('Board Ventilation Strate-PY'!B246,'Funding Tables'!B:B,0))</f>
        <v>Toronto District School Board</v>
      </c>
    </row>
    <row r="247" spans="1:4">
      <c r="A247">
        <f t="shared" si="3"/>
        <v>4</v>
      </c>
      <c r="B247" s="115">
        <v>12</v>
      </c>
      <c r="C247" s="116" t="s">
        <v>471</v>
      </c>
      <c r="D247" t="str">
        <f>INDEX('Funding Tables'!P:P,MATCH('Board Ventilation Strate-PY'!B247,'Funding Tables'!B:B,0))</f>
        <v>Toronto District School Board</v>
      </c>
    </row>
    <row r="248" spans="1:4">
      <c r="A248">
        <f t="shared" si="3"/>
        <v>1</v>
      </c>
      <c r="B248" s="115" t="s">
        <v>26</v>
      </c>
      <c r="C248" s="116" t="s">
        <v>472</v>
      </c>
      <c r="D248" t="str">
        <f>INDEX('Funding Tables'!P:P,MATCH('Board Ventilation Strate-PY'!B248,'Funding Tables'!B:B,0))</f>
        <v>Kenora Catholic District School Board</v>
      </c>
    </row>
    <row r="249" spans="1:4">
      <c r="A249">
        <f t="shared" si="3"/>
        <v>2</v>
      </c>
      <c r="B249" s="115" t="s">
        <v>26</v>
      </c>
      <c r="C249" s="116" t="s">
        <v>473</v>
      </c>
      <c r="D249" t="str">
        <f>INDEX('Funding Tables'!P:P,MATCH('Board Ventilation Strate-PY'!B249,'Funding Tables'!B:B,0))</f>
        <v>Kenora Catholic District School Board</v>
      </c>
    </row>
    <row r="250" spans="1:4">
      <c r="A250">
        <f t="shared" si="3"/>
        <v>3</v>
      </c>
      <c r="B250" s="115" t="s">
        <v>26</v>
      </c>
      <c r="C250" s="116" t="s">
        <v>474</v>
      </c>
      <c r="D250" t="str">
        <f>INDEX('Funding Tables'!P:P,MATCH('Board Ventilation Strate-PY'!B250,'Funding Tables'!B:B,0))</f>
        <v>Kenora Catholic District School Board</v>
      </c>
    </row>
    <row r="251" spans="1:4">
      <c r="A251">
        <f t="shared" si="3"/>
        <v>4</v>
      </c>
      <c r="B251" s="115" t="s">
        <v>26</v>
      </c>
      <c r="C251" s="116" t="s">
        <v>475</v>
      </c>
      <c r="D251" t="str">
        <f>INDEX('Funding Tables'!P:P,MATCH('Board Ventilation Strate-PY'!B251,'Funding Tables'!B:B,0))</f>
        <v>Kenora Catholic District School Board</v>
      </c>
    </row>
    <row r="252" spans="1:4" ht="28.8">
      <c r="A252">
        <f t="shared" si="3"/>
        <v>1</v>
      </c>
      <c r="B252" s="115">
        <v>40</v>
      </c>
      <c r="C252" s="116" t="s">
        <v>476</v>
      </c>
      <c r="D252" t="str">
        <f>INDEX('Funding Tables'!P:P,MATCH('Board Ventilation Strate-PY'!B252,'Funding Tables'!B:B,0))</f>
        <v>Toronto Catholic District School Board</v>
      </c>
    </row>
    <row r="253" spans="1:4" ht="28.8">
      <c r="A253">
        <f t="shared" si="3"/>
        <v>2</v>
      </c>
      <c r="B253" s="115">
        <v>40</v>
      </c>
      <c r="C253" s="116" t="s">
        <v>477</v>
      </c>
      <c r="D253" t="str">
        <f>INDEX('Funding Tables'!P:P,MATCH('Board Ventilation Strate-PY'!B253,'Funding Tables'!B:B,0))</f>
        <v>Toronto Catholic District School Board</v>
      </c>
    </row>
    <row r="254" spans="1:4" ht="28.8">
      <c r="A254">
        <f t="shared" si="3"/>
        <v>3</v>
      </c>
      <c r="B254" s="115">
        <v>40</v>
      </c>
      <c r="C254" s="116" t="s">
        <v>478</v>
      </c>
      <c r="D254" t="str">
        <f>INDEX('Funding Tables'!P:P,MATCH('Board Ventilation Strate-PY'!B254,'Funding Tables'!B:B,0))</f>
        <v>Toronto Catholic District School Board</v>
      </c>
    </row>
    <row r="255" spans="1:4" ht="28.8">
      <c r="A255">
        <f t="shared" si="3"/>
        <v>4</v>
      </c>
      <c r="B255" s="115">
        <v>40</v>
      </c>
      <c r="C255" s="116" t="s">
        <v>479</v>
      </c>
      <c r="D255" t="str">
        <f>INDEX('Funding Tables'!P:P,MATCH('Board Ventilation Strate-PY'!B255,'Funding Tables'!B:B,0))</f>
        <v>Toronto Catholic District School Board</v>
      </c>
    </row>
    <row r="256" spans="1:4">
      <c r="A256">
        <f t="shared" si="3"/>
        <v>1</v>
      </c>
      <c r="B256" s="115">
        <v>55</v>
      </c>
      <c r="C256" s="116" t="s">
        <v>480</v>
      </c>
      <c r="D256" t="str">
        <f>INDEX('Funding Tables'!P:P,MATCH('Board Ventilation Strate-PY'!B256,'Funding Tables'!B:B,0))</f>
        <v>Algonquin and Lakeshore Catholic District School Board</v>
      </c>
    </row>
    <row r="257" spans="1:4">
      <c r="A257">
        <f t="shared" si="3"/>
        <v>2</v>
      </c>
      <c r="B257" s="115">
        <v>55</v>
      </c>
      <c r="C257" s="116" t="s">
        <v>481</v>
      </c>
      <c r="D257" t="str">
        <f>INDEX('Funding Tables'!P:P,MATCH('Board Ventilation Strate-PY'!B257,'Funding Tables'!B:B,0))</f>
        <v>Algonquin and Lakeshore Catholic District School Board</v>
      </c>
    </row>
    <row r="258" spans="1:4">
      <c r="A258">
        <f t="shared" si="3"/>
        <v>3</v>
      </c>
      <c r="B258" s="115">
        <v>55</v>
      </c>
      <c r="C258" s="116" t="s">
        <v>482</v>
      </c>
      <c r="D258" t="str">
        <f>INDEX('Funding Tables'!P:P,MATCH('Board Ventilation Strate-PY'!B258,'Funding Tables'!B:B,0))</f>
        <v>Algonquin and Lakeshore Catholic District School Board</v>
      </c>
    </row>
    <row r="259" spans="1:4" ht="28.8">
      <c r="A259">
        <f t="shared" si="3"/>
        <v>4</v>
      </c>
      <c r="B259" s="115">
        <v>55</v>
      </c>
      <c r="C259" s="116" t="s">
        <v>483</v>
      </c>
      <c r="D259" t="str">
        <f>INDEX('Funding Tables'!P:P,MATCH('Board Ventilation Strate-PY'!B259,'Funding Tables'!B:B,0))</f>
        <v>Algonquin and Lakeshore Catholic District School Board</v>
      </c>
    </row>
    <row r="260" spans="1:4">
      <c r="A260">
        <f t="shared" ref="A260:A291" si="4">IF(B260=B259,A259+1,1)</f>
        <v>1</v>
      </c>
      <c r="B260" s="115">
        <v>102</v>
      </c>
      <c r="C260" s="116" t="s">
        <v>484</v>
      </c>
      <c r="D260" t="str">
        <f>INDEX('Funding Tables'!P:P,MATCH('Board Ventilation Strate-PY'!B260,'Funding Tables'!B:B,0))</f>
        <v>Moosonee District School Area Board</v>
      </c>
    </row>
    <row r="261" spans="1:4">
      <c r="A261">
        <f t="shared" si="4"/>
        <v>2</v>
      </c>
      <c r="B261" s="115">
        <v>102</v>
      </c>
      <c r="C261" s="116" t="s">
        <v>383</v>
      </c>
      <c r="D261" t="str">
        <f>INDEX('Funding Tables'!P:P,MATCH('Board Ventilation Strate-PY'!B261,'Funding Tables'!B:B,0))</f>
        <v>Moosonee District School Area Board</v>
      </c>
    </row>
    <row r="262" spans="1:4">
      <c r="A262">
        <f t="shared" si="4"/>
        <v>3</v>
      </c>
      <c r="B262" s="115">
        <v>102</v>
      </c>
      <c r="C262" s="116" t="s">
        <v>384</v>
      </c>
      <c r="D262" t="str">
        <f>INDEX('Funding Tables'!P:P,MATCH('Board Ventilation Strate-PY'!B262,'Funding Tables'!B:B,0))</f>
        <v>Moosonee District School Area Board</v>
      </c>
    </row>
    <row r="263" spans="1:4">
      <c r="A263">
        <f t="shared" si="4"/>
        <v>4</v>
      </c>
      <c r="B263" s="115">
        <v>102</v>
      </c>
      <c r="C263" s="116" t="s">
        <v>485</v>
      </c>
      <c r="D263" t="str">
        <f>INDEX('Funding Tables'!P:P,MATCH('Board Ventilation Strate-PY'!B263,'Funding Tables'!B:B,0))</f>
        <v>Moosonee District School Area Board</v>
      </c>
    </row>
    <row r="264" spans="1:4" ht="28.8">
      <c r="A264">
        <f t="shared" si="4"/>
        <v>1</v>
      </c>
      <c r="B264" s="115">
        <v>20</v>
      </c>
      <c r="C264" s="116" t="s">
        <v>486</v>
      </c>
      <c r="D264" t="str">
        <f>INDEX('Funding Tables'!P:P,MATCH('Board Ventilation Strate-PY'!B264,'Funding Tables'!B:B,0))</f>
        <v>Halton District School Board</v>
      </c>
    </row>
    <row r="265" spans="1:4">
      <c r="A265">
        <f t="shared" si="4"/>
        <v>2</v>
      </c>
      <c r="B265" s="115">
        <v>20</v>
      </c>
      <c r="C265" s="116" t="s">
        <v>487</v>
      </c>
      <c r="D265" t="str">
        <f>INDEX('Funding Tables'!P:P,MATCH('Board Ventilation Strate-PY'!B265,'Funding Tables'!B:B,0))</f>
        <v>Halton District School Board</v>
      </c>
    </row>
    <row r="266" spans="1:4">
      <c r="A266">
        <f t="shared" si="4"/>
        <v>3</v>
      </c>
      <c r="B266" s="115">
        <v>20</v>
      </c>
      <c r="C266" s="116" t="s">
        <v>488</v>
      </c>
      <c r="D266" t="str">
        <f>INDEX('Funding Tables'!P:P,MATCH('Board Ventilation Strate-PY'!B266,'Funding Tables'!B:B,0))</f>
        <v>Halton District School Board</v>
      </c>
    </row>
    <row r="267" spans="1:4" ht="28.8">
      <c r="A267">
        <f t="shared" si="4"/>
        <v>4</v>
      </c>
      <c r="B267" s="115">
        <v>20</v>
      </c>
      <c r="C267" s="116" t="s">
        <v>489</v>
      </c>
      <c r="D267" t="str">
        <f>INDEX('Funding Tables'!P:P,MATCH('Board Ventilation Strate-PY'!B267,'Funding Tables'!B:B,0))</f>
        <v>Halton District School Board</v>
      </c>
    </row>
    <row r="268" spans="1:4">
      <c r="A268">
        <f t="shared" si="4"/>
        <v>1</v>
      </c>
      <c r="B268" s="115">
        <v>4</v>
      </c>
      <c r="C268" s="116" t="s">
        <v>490</v>
      </c>
      <c r="D268" t="str">
        <f>INDEX('Funding Tables'!P:P,MATCH('Board Ventilation Strate-PY'!B268,'Funding Tables'!B:B,0))</f>
        <v>Near North District School Board</v>
      </c>
    </row>
    <row r="269" spans="1:4" ht="28.8">
      <c r="A269">
        <f t="shared" si="4"/>
        <v>2</v>
      </c>
      <c r="B269" s="115">
        <v>4</v>
      </c>
      <c r="C269" s="116" t="s">
        <v>491</v>
      </c>
      <c r="D269" t="str">
        <f>INDEX('Funding Tables'!P:P,MATCH('Board Ventilation Strate-PY'!B269,'Funding Tables'!B:B,0))</f>
        <v>Near North District School Board</v>
      </c>
    </row>
    <row r="270" spans="1:4" ht="28.8">
      <c r="A270">
        <f t="shared" si="4"/>
        <v>3</v>
      </c>
      <c r="B270" s="115">
        <v>4</v>
      </c>
      <c r="C270" s="116" t="s">
        <v>492</v>
      </c>
      <c r="D270" t="str">
        <f>INDEX('Funding Tables'!P:P,MATCH('Board Ventilation Strate-PY'!B270,'Funding Tables'!B:B,0))</f>
        <v>Near North District School Board</v>
      </c>
    </row>
    <row r="271" spans="1:4" ht="28.8">
      <c r="A271">
        <f t="shared" si="4"/>
        <v>4</v>
      </c>
      <c r="B271" s="115">
        <v>4</v>
      </c>
      <c r="C271" s="116" t="s">
        <v>493</v>
      </c>
      <c r="D271" t="str">
        <f>INDEX('Funding Tables'!P:P,MATCH('Board Ventilation Strate-PY'!B271,'Funding Tables'!B:B,0))</f>
        <v>Near North District School Board</v>
      </c>
    </row>
    <row r="272" spans="1:4">
      <c r="A272">
        <f t="shared" si="4"/>
        <v>1</v>
      </c>
      <c r="B272" s="115" t="s">
        <v>22</v>
      </c>
      <c r="C272" s="116" t="s">
        <v>494</v>
      </c>
      <c r="D272" t="str">
        <f>INDEX('Funding Tables'!P:P,MATCH('Board Ventilation Strate-PY'!B272,'Funding Tables'!B:B,0))</f>
        <v>Superior-Greenstone District School Board</v>
      </c>
    </row>
    <row r="273" spans="1:4">
      <c r="A273">
        <f t="shared" si="4"/>
        <v>2</v>
      </c>
      <c r="B273" s="115" t="s">
        <v>22</v>
      </c>
      <c r="C273" s="116" t="s">
        <v>495</v>
      </c>
      <c r="D273" t="str">
        <f>INDEX('Funding Tables'!P:P,MATCH('Board Ventilation Strate-PY'!B273,'Funding Tables'!B:B,0))</f>
        <v>Superior-Greenstone District School Board</v>
      </c>
    </row>
    <row r="274" spans="1:4" ht="28.8">
      <c r="A274">
        <f t="shared" si="4"/>
        <v>3</v>
      </c>
      <c r="B274" s="115" t="s">
        <v>22</v>
      </c>
      <c r="C274" s="116" t="s">
        <v>496</v>
      </c>
      <c r="D274" t="str">
        <f>INDEX('Funding Tables'!P:P,MATCH('Board Ventilation Strate-PY'!B274,'Funding Tables'!B:B,0))</f>
        <v>Superior-Greenstone District School Board</v>
      </c>
    </row>
    <row r="275" spans="1:4">
      <c r="A275">
        <f t="shared" si="4"/>
        <v>4</v>
      </c>
      <c r="B275" s="115" t="s">
        <v>22</v>
      </c>
      <c r="C275" s="116" t="s">
        <v>497</v>
      </c>
      <c r="D275" t="str">
        <f>INDEX('Funding Tables'!P:P,MATCH('Board Ventilation Strate-PY'!B275,'Funding Tables'!B:B,0))</f>
        <v>Superior-Greenstone District School Board</v>
      </c>
    </row>
    <row r="276" spans="1:4" ht="28.8">
      <c r="A276">
        <f t="shared" si="4"/>
        <v>1</v>
      </c>
      <c r="B276" s="115">
        <v>62</v>
      </c>
      <c r="C276" s="116" t="s">
        <v>498</v>
      </c>
      <c r="D276" t="str">
        <f>INDEX('Funding Tables'!P:P,MATCH('Board Ventilation Strate-PY'!B276,'Funding Tables'!B:B,0))</f>
        <v>Conseil scolaire de district catholique des Aurores boréales</v>
      </c>
    </row>
    <row r="277" spans="1:4" ht="28.8">
      <c r="A277">
        <f t="shared" si="4"/>
        <v>2</v>
      </c>
      <c r="B277" s="115">
        <v>62</v>
      </c>
      <c r="C277" s="116" t="s">
        <v>499</v>
      </c>
      <c r="D277" t="str">
        <f>INDEX('Funding Tables'!P:P,MATCH('Board Ventilation Strate-PY'!B277,'Funding Tables'!B:B,0))</f>
        <v>Conseil scolaire de district catholique des Aurores boréales</v>
      </c>
    </row>
    <row r="278" spans="1:4" ht="28.8">
      <c r="A278">
        <f t="shared" si="4"/>
        <v>3</v>
      </c>
      <c r="B278" s="115">
        <v>62</v>
      </c>
      <c r="C278" s="116" t="s">
        <v>500</v>
      </c>
      <c r="D278" t="str">
        <f>INDEX('Funding Tables'!P:P,MATCH('Board Ventilation Strate-PY'!B278,'Funding Tables'!B:B,0))</f>
        <v>Conseil scolaire de district catholique des Aurores boréales</v>
      </c>
    </row>
    <row r="279" spans="1:4" ht="28.8">
      <c r="A279">
        <f t="shared" si="4"/>
        <v>4</v>
      </c>
      <c r="B279" s="115">
        <v>62</v>
      </c>
      <c r="C279" s="116" t="s">
        <v>501</v>
      </c>
      <c r="D279" t="str">
        <f>INDEX('Funding Tables'!P:P,MATCH('Board Ventilation Strate-PY'!B279,'Funding Tables'!B:B,0))</f>
        <v>Conseil scolaire de district catholique des Aurores boréales</v>
      </c>
    </row>
    <row r="280" spans="1:4">
      <c r="A280">
        <f t="shared" si="4"/>
        <v>1</v>
      </c>
      <c r="B280" s="115">
        <v>7</v>
      </c>
      <c r="C280" s="116" t="s">
        <v>502</v>
      </c>
      <c r="D280" t="str">
        <f>INDEX('Funding Tables'!P:P,MATCH('Board Ventilation Strate-PY'!B280,'Funding Tables'!B:B,0))</f>
        <v>Bluewater District School Board</v>
      </c>
    </row>
    <row r="281" spans="1:4">
      <c r="A281">
        <f t="shared" si="4"/>
        <v>2</v>
      </c>
      <c r="B281" s="115">
        <v>7</v>
      </c>
      <c r="C281" s="116" t="s">
        <v>503</v>
      </c>
      <c r="D281" t="str">
        <f>INDEX('Funding Tables'!P:P,MATCH('Board Ventilation Strate-PY'!B281,'Funding Tables'!B:B,0))</f>
        <v>Bluewater District School Board</v>
      </c>
    </row>
    <row r="282" spans="1:4">
      <c r="A282">
        <f t="shared" si="4"/>
        <v>3</v>
      </c>
      <c r="B282" s="115">
        <v>7</v>
      </c>
      <c r="C282" s="116" t="s">
        <v>504</v>
      </c>
      <c r="D282" t="str">
        <f>INDEX('Funding Tables'!P:P,MATCH('Board Ventilation Strate-PY'!B282,'Funding Tables'!B:B,0))</f>
        <v>Bluewater District School Board</v>
      </c>
    </row>
    <row r="283" spans="1:4">
      <c r="A283">
        <f t="shared" si="4"/>
        <v>4</v>
      </c>
      <c r="B283" s="115">
        <v>7</v>
      </c>
      <c r="C283" s="116" t="s">
        <v>505</v>
      </c>
      <c r="D283" t="str">
        <f>INDEX('Funding Tables'!P:P,MATCH('Board Ventilation Strate-PY'!B283,'Funding Tables'!B:B,0))</f>
        <v>Bluewater District School Board</v>
      </c>
    </row>
    <row r="284" spans="1:4">
      <c r="A284">
        <f t="shared" si="4"/>
        <v>1</v>
      </c>
      <c r="B284" s="115">
        <v>101</v>
      </c>
      <c r="C284" s="116" t="s">
        <v>506</v>
      </c>
      <c r="D284" t="str">
        <f>INDEX('Funding Tables'!P:P,MATCH('Board Ventilation Strate-PY'!B284,'Funding Tables'!B:B,0))</f>
        <v>Moose Factory Island District School Area Board</v>
      </c>
    </row>
    <row r="285" spans="1:4">
      <c r="A285">
        <f t="shared" si="4"/>
        <v>2</v>
      </c>
      <c r="B285" s="115">
        <v>101</v>
      </c>
      <c r="C285" s="116" t="s">
        <v>507</v>
      </c>
      <c r="D285" t="str">
        <f>INDEX('Funding Tables'!P:P,MATCH('Board Ventilation Strate-PY'!B285,'Funding Tables'!B:B,0))</f>
        <v>Moose Factory Island District School Area Board</v>
      </c>
    </row>
    <row r="286" spans="1:4">
      <c r="A286">
        <f t="shared" si="4"/>
        <v>3</v>
      </c>
      <c r="B286" s="115">
        <v>101</v>
      </c>
      <c r="C286" s="116" t="s">
        <v>508</v>
      </c>
      <c r="D286" t="str">
        <f>INDEX('Funding Tables'!P:P,MATCH('Board Ventilation Strate-PY'!B286,'Funding Tables'!B:B,0))</f>
        <v>Moose Factory Island District School Area Board</v>
      </c>
    </row>
    <row r="287" spans="1:4">
      <c r="A287">
        <f t="shared" si="4"/>
        <v>4</v>
      </c>
      <c r="B287" s="115">
        <v>101</v>
      </c>
      <c r="C287" s="116" t="s">
        <v>509</v>
      </c>
      <c r="D287" t="str">
        <f>INDEX('Funding Tables'!P:P,MATCH('Board Ventilation Strate-PY'!B287,'Funding Tables'!B:B,0))</f>
        <v>Moose Factory Island District School Area Board</v>
      </c>
    </row>
    <row r="288" spans="1:4">
      <c r="A288" s="127">
        <f t="shared" si="4"/>
        <v>1</v>
      </c>
      <c r="B288" s="125" t="s">
        <v>23</v>
      </c>
      <c r="C288" s="128" t="s">
        <v>512</v>
      </c>
      <c r="D288" t="s">
        <v>163</v>
      </c>
    </row>
    <row r="289" spans="1:4">
      <c r="A289" s="127">
        <f t="shared" si="4"/>
        <v>2</v>
      </c>
      <c r="B289" s="125" t="s">
        <v>23</v>
      </c>
      <c r="C289" s="128" t="s">
        <v>513</v>
      </c>
      <c r="D289" s="127" t="s">
        <v>163</v>
      </c>
    </row>
    <row r="290" spans="1:4">
      <c r="A290" s="127">
        <f t="shared" si="4"/>
        <v>3</v>
      </c>
      <c r="B290" s="125" t="s">
        <v>23</v>
      </c>
      <c r="C290" s="128" t="s">
        <v>514</v>
      </c>
      <c r="D290" s="127" t="s">
        <v>163</v>
      </c>
    </row>
    <row r="291" spans="1:4">
      <c r="A291" s="127">
        <f t="shared" si="4"/>
        <v>4</v>
      </c>
      <c r="B291" s="125" t="s">
        <v>23</v>
      </c>
      <c r="C291" s="128" t="s">
        <v>515</v>
      </c>
      <c r="D291" s="127" t="s">
        <v>163</v>
      </c>
    </row>
  </sheetData>
  <autoFilter ref="B1:C287"/>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85"/>
  <sheetViews>
    <sheetView workbookViewId="0">
      <selection activeCell="AB2" sqref="AB2"/>
    </sheetView>
  </sheetViews>
  <sheetFormatPr defaultRowHeight="14.4"/>
  <cols>
    <col min="2" max="2" width="9.21875" style="13"/>
    <col min="3" max="3" width="35" customWidth="1"/>
    <col min="4" max="4" width="13.5546875" customWidth="1"/>
    <col min="5" max="5" width="14.21875" customWidth="1"/>
    <col min="6" max="9" width="8.77734375" customWidth="1"/>
    <col min="10" max="10" width="17.21875" customWidth="1"/>
    <col min="11" max="11" width="13.5546875" customWidth="1"/>
    <col min="13" max="13" width="13.77734375" customWidth="1"/>
    <col min="14" max="14" width="14.44140625" customWidth="1"/>
    <col min="15" max="15" width="14.21875" customWidth="1"/>
    <col min="16" max="16" width="38.77734375" customWidth="1"/>
    <col min="17" max="17" width="17.5546875" customWidth="1"/>
    <col min="18" max="18" width="13.21875" customWidth="1"/>
    <col min="19" max="19" width="15.77734375" customWidth="1"/>
    <col min="20" max="21" width="18.77734375" customWidth="1"/>
    <col min="22" max="22" width="18.5546875" customWidth="1"/>
    <col min="23" max="23" width="11.77734375" customWidth="1"/>
    <col min="24" max="24" width="19.21875" customWidth="1"/>
    <col min="28" max="28" width="10.5546875" customWidth="1"/>
    <col min="30" max="30" width="0" hidden="1" customWidth="1"/>
    <col min="31" max="31" width="57.77734375" hidden="1" customWidth="1"/>
    <col min="32" max="32" width="0" hidden="1" customWidth="1"/>
  </cols>
  <sheetData>
    <row r="1" spans="1:31" ht="15.6">
      <c r="A1" s="46" t="s">
        <v>56</v>
      </c>
      <c r="C1" s="14" t="s">
        <v>16</v>
      </c>
      <c r="D1" s="155" t="s">
        <v>17</v>
      </c>
      <c r="E1" s="155"/>
      <c r="F1" s="156" t="s">
        <v>18</v>
      </c>
      <c r="G1" s="156"/>
      <c r="P1" s="14" t="s">
        <v>16</v>
      </c>
      <c r="Q1" s="49"/>
      <c r="R1" s="49"/>
      <c r="S1" s="49"/>
      <c r="T1" s="49"/>
      <c r="U1" s="49"/>
      <c r="V1" t="s">
        <v>63</v>
      </c>
    </row>
    <row r="2" spans="1:31" ht="43.2">
      <c r="A2" t="s">
        <v>10</v>
      </c>
      <c r="B2" s="13" t="s">
        <v>11</v>
      </c>
      <c r="C2" t="s">
        <v>12</v>
      </c>
      <c r="D2" s="14" t="s">
        <v>13</v>
      </c>
      <c r="E2" s="14" t="s">
        <v>14</v>
      </c>
      <c r="F2" s="14" t="s">
        <v>13</v>
      </c>
      <c r="G2" s="14" t="s">
        <v>14</v>
      </c>
      <c r="H2" s="14" t="s">
        <v>15</v>
      </c>
      <c r="I2" s="14" t="s">
        <v>31</v>
      </c>
      <c r="J2" s="14" t="s">
        <v>32</v>
      </c>
      <c r="K2" s="14" t="s">
        <v>0</v>
      </c>
      <c r="L2" s="14" t="s">
        <v>33</v>
      </c>
      <c r="M2" s="14" t="s">
        <v>34</v>
      </c>
      <c r="N2" s="14" t="s">
        <v>35</v>
      </c>
      <c r="O2" s="18" t="s">
        <v>36</v>
      </c>
      <c r="P2" t="s">
        <v>12</v>
      </c>
      <c r="Q2" s="49" t="s">
        <v>57</v>
      </c>
      <c r="R2" s="49" t="s">
        <v>58</v>
      </c>
      <c r="S2" s="50" t="s">
        <v>61</v>
      </c>
      <c r="T2" s="50" t="s">
        <v>59</v>
      </c>
      <c r="U2" s="50" t="s">
        <v>60</v>
      </c>
      <c r="V2" s="51" t="s">
        <v>62</v>
      </c>
      <c r="W2" s="51" t="s">
        <v>100</v>
      </c>
      <c r="X2" s="51" t="s">
        <v>101</v>
      </c>
      <c r="Y2" s="73"/>
      <c r="Z2" s="73"/>
      <c r="AA2" s="73"/>
      <c r="AE2" s="59" t="s">
        <v>65</v>
      </c>
    </row>
    <row r="3" spans="1:31">
      <c r="A3">
        <v>1</v>
      </c>
      <c r="B3" s="13">
        <v>1</v>
      </c>
      <c r="C3" t="s">
        <v>133</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133</v>
      </c>
      <c r="Q3" s="54">
        <v>293100</v>
      </c>
      <c r="R3" s="54">
        <v>293100</v>
      </c>
      <c r="S3" s="54">
        <v>161908</v>
      </c>
      <c r="T3" s="54">
        <v>18000</v>
      </c>
      <c r="U3" s="54">
        <v>109</v>
      </c>
      <c r="V3" s="54">
        <f>U3*1000</f>
        <v>109000</v>
      </c>
      <c r="W3" s="54">
        <v>268398</v>
      </c>
      <c r="X3" s="54">
        <v>193307</v>
      </c>
      <c r="Y3" s="53"/>
      <c r="Z3" s="53"/>
      <c r="AA3" s="53"/>
      <c r="AE3" s="58" t="s">
        <v>69</v>
      </c>
    </row>
    <row r="4" spans="1:31">
      <c r="A4">
        <v>2</v>
      </c>
      <c r="B4" s="13">
        <v>2</v>
      </c>
      <c r="C4" t="s">
        <v>134</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134</v>
      </c>
      <c r="Q4" s="54">
        <v>416400</v>
      </c>
      <c r="R4" s="54">
        <v>416400</v>
      </c>
      <c r="S4" s="54">
        <v>178138</v>
      </c>
      <c r="T4" s="54">
        <v>28000</v>
      </c>
      <c r="U4" s="54">
        <v>132</v>
      </c>
      <c r="V4" s="54">
        <f t="shared" ref="V4:V67" si="0">U4*1000</f>
        <v>132000</v>
      </c>
      <c r="W4" s="54">
        <v>323016</v>
      </c>
      <c r="X4" s="54">
        <v>227876</v>
      </c>
      <c r="Y4" s="53"/>
      <c r="Z4" s="53"/>
      <c r="AA4" s="53"/>
      <c r="AE4" s="58" t="s">
        <v>66</v>
      </c>
    </row>
    <row r="5" spans="1:31">
      <c r="A5">
        <v>3</v>
      </c>
      <c r="B5" s="13">
        <v>3</v>
      </c>
      <c r="C5" t="s">
        <v>135</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135</v>
      </c>
      <c r="Q5" s="54">
        <v>449100</v>
      </c>
      <c r="R5" s="54">
        <v>449100</v>
      </c>
      <c r="S5" s="54">
        <v>208436</v>
      </c>
      <c r="T5" s="54">
        <v>34000</v>
      </c>
      <c r="U5" s="54">
        <v>900</v>
      </c>
      <c r="V5" s="54">
        <f t="shared" si="0"/>
        <v>900000</v>
      </c>
      <c r="W5" s="54">
        <v>510593</v>
      </c>
      <c r="X5" s="54">
        <v>327370</v>
      </c>
      <c r="Y5" s="53"/>
      <c r="Z5" s="53"/>
      <c r="AA5" s="53"/>
      <c r="AE5" s="58" t="s">
        <v>82</v>
      </c>
    </row>
    <row r="6" spans="1:31">
      <c r="A6">
        <v>4</v>
      </c>
      <c r="B6" s="13">
        <v>4</v>
      </c>
      <c r="C6" t="s">
        <v>136</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136</v>
      </c>
      <c r="Q6" s="54">
        <v>356200</v>
      </c>
      <c r="R6" s="54">
        <v>356200</v>
      </c>
      <c r="S6" s="54">
        <v>172157</v>
      </c>
      <c r="T6" s="54">
        <v>23000</v>
      </c>
      <c r="U6" s="54">
        <v>181</v>
      </c>
      <c r="V6" s="54">
        <f t="shared" si="0"/>
        <v>181000</v>
      </c>
      <c r="W6" s="54">
        <v>411489</v>
      </c>
      <c r="X6" s="54">
        <v>282901</v>
      </c>
      <c r="Y6" s="53"/>
      <c r="Z6" s="53"/>
      <c r="AA6" s="53"/>
    </row>
    <row r="7" spans="1:31">
      <c r="A7">
        <v>5</v>
      </c>
      <c r="B7" s="13" t="s">
        <v>19</v>
      </c>
      <c r="C7" t="s">
        <v>137</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137</v>
      </c>
      <c r="Q7" s="54">
        <v>170900</v>
      </c>
      <c r="R7" s="54">
        <v>170900</v>
      </c>
      <c r="S7" s="54">
        <v>101339</v>
      </c>
      <c r="T7" s="54">
        <v>13000</v>
      </c>
      <c r="U7" s="54">
        <v>23</v>
      </c>
      <c r="V7" s="54">
        <f t="shared" si="0"/>
        <v>23000</v>
      </c>
      <c r="W7" s="54">
        <v>107495</v>
      </c>
      <c r="X7" s="54">
        <v>87815</v>
      </c>
      <c r="Y7" s="53"/>
      <c r="Z7" s="53"/>
      <c r="AA7" s="53"/>
    </row>
    <row r="8" spans="1:31">
      <c r="A8">
        <v>6</v>
      </c>
      <c r="B8" s="13" t="s">
        <v>20</v>
      </c>
      <c r="C8" t="s">
        <v>138</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138</v>
      </c>
      <c r="Q8" s="54">
        <v>111400</v>
      </c>
      <c r="R8" s="54">
        <v>111400</v>
      </c>
      <c r="S8" s="54">
        <v>51128</v>
      </c>
      <c r="T8" s="54">
        <v>8000</v>
      </c>
      <c r="U8" s="54">
        <v>19</v>
      </c>
      <c r="V8" s="54">
        <f t="shared" si="0"/>
        <v>19000</v>
      </c>
      <c r="W8" s="54">
        <v>85994</v>
      </c>
      <c r="X8" s="54">
        <v>68688</v>
      </c>
      <c r="Y8" s="53"/>
      <c r="Z8" s="53"/>
      <c r="AA8" s="53"/>
    </row>
    <row r="9" spans="1:31">
      <c r="A9">
        <v>7</v>
      </c>
      <c r="B9" s="13" t="s">
        <v>21</v>
      </c>
      <c r="C9" t="s">
        <v>139</v>
      </c>
      <c r="D9" s="15"/>
      <c r="E9" s="15"/>
      <c r="F9" s="15"/>
      <c r="G9" s="15"/>
      <c r="H9" s="15"/>
      <c r="I9" s="15"/>
      <c r="J9" s="15"/>
      <c r="K9" s="52" t="str">
        <f>IF($C9='4. Board Level Worksheet'!$C$5,'4. Board Level Worksheet'!$C$18,"")</f>
        <v/>
      </c>
      <c r="L9" s="52" t="str">
        <f>IF($C9='4. Board Level Worksheet'!$C$5,'4. Board Level Worksheet'!$C$19,"")</f>
        <v/>
      </c>
      <c r="M9" s="54" t="str">
        <f>IF($C9='4. Board Level Worksheet'!$C$5,'4. Board Level Worksheet'!$C$21,"")</f>
        <v/>
      </c>
      <c r="N9" s="54" t="str">
        <f>IF($C9='4. Board Level Worksheet'!$C$5,'4. Board Level Worksheet'!$C$28,"")</f>
        <v/>
      </c>
      <c r="O9" s="54" t="str">
        <f>IF($C9='4. Board Level Worksheet'!$C$5,'4. Board Level Worksheet'!#REF!,"")</f>
        <v/>
      </c>
      <c r="P9" t="s">
        <v>139</v>
      </c>
      <c r="Q9" s="54">
        <v>293800</v>
      </c>
      <c r="R9" s="54">
        <v>293800</v>
      </c>
      <c r="S9" s="54">
        <v>122324</v>
      </c>
      <c r="T9" s="54">
        <v>20000</v>
      </c>
      <c r="U9" s="54">
        <v>26</v>
      </c>
      <c r="V9" s="54">
        <f t="shared" si="0"/>
        <v>26000</v>
      </c>
      <c r="W9" s="54">
        <v>164466</v>
      </c>
      <c r="X9" s="54">
        <v>129906</v>
      </c>
      <c r="Y9" s="53"/>
      <c r="Z9" s="53"/>
      <c r="AA9" s="53"/>
    </row>
    <row r="10" spans="1:31">
      <c r="A10">
        <v>8</v>
      </c>
      <c r="B10" s="13" t="s">
        <v>22</v>
      </c>
      <c r="C10" t="s">
        <v>140</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140</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141</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141</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142</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142</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143</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143</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144</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144</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145</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145</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146</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146</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147</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147</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148</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148</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149</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149</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150</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150</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151</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151</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152</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152</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153</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153</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154</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154</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155</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155</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156</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156</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157</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157</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158</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158</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159</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159</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160</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160</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161</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161</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162</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162</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208</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208</v>
      </c>
      <c r="Q33" s="54">
        <v>447100</v>
      </c>
      <c r="R33" s="54">
        <v>447100</v>
      </c>
      <c r="S33" s="54">
        <v>250077</v>
      </c>
      <c r="T33" s="54">
        <v>38000</v>
      </c>
      <c r="U33" s="54">
        <v>199</v>
      </c>
      <c r="V33" s="54">
        <f t="shared" si="0"/>
        <v>199000</v>
      </c>
      <c r="W33" s="54">
        <v>288292</v>
      </c>
      <c r="X33" s="54">
        <v>210815</v>
      </c>
      <c r="Y33" s="53"/>
      <c r="Z33" s="53"/>
      <c r="AA33" s="53"/>
    </row>
    <row r="34" spans="1:27">
      <c r="A34">
        <v>32</v>
      </c>
      <c r="B34" s="13" t="s">
        <v>23</v>
      </c>
      <c r="C34" t="s">
        <v>163</v>
      </c>
      <c r="D34" s="15"/>
      <c r="E34" s="15"/>
      <c r="F34" s="15"/>
      <c r="G34" s="15"/>
      <c r="H34" s="15"/>
      <c r="I34" s="15"/>
      <c r="J34" s="15"/>
      <c r="K34" s="52">
        <f>IF($C34='4. Board Level Worksheet'!$C$5,'4. Board Level Worksheet'!$C$18,"")</f>
        <v>8.9</v>
      </c>
      <c r="L34" s="52">
        <f>IF($C34='4. Board Level Worksheet'!$C$5,'4. Board Level Worksheet'!$C$19,"")</f>
        <v>5.8</v>
      </c>
      <c r="M34" s="54">
        <f>IF($C34='4. Board Level Worksheet'!$C$5,'4. Board Level Worksheet'!$C$21,"")</f>
        <v>5</v>
      </c>
      <c r="N34" s="54">
        <f>IF($C34='4. Board Level Worksheet'!$C$5,'4. Board Level Worksheet'!$C$28,"")</f>
        <v>275</v>
      </c>
      <c r="O34" s="54" t="e">
        <f>IF($C34='4. Board Level Worksheet'!$C$5,'4. Board Level Worksheet'!#REF!,"")</f>
        <v>#REF!</v>
      </c>
      <c r="P34" t="s">
        <v>163</v>
      </c>
      <c r="Q34" s="54">
        <v>102000</v>
      </c>
      <c r="R34" s="54">
        <v>102000</v>
      </c>
      <c r="S34" s="54">
        <v>42093</v>
      </c>
      <c r="T34" s="54">
        <v>7000</v>
      </c>
      <c r="U34" s="54">
        <v>58</v>
      </c>
      <c r="V34" s="54">
        <f t="shared" si="0"/>
        <v>58000</v>
      </c>
      <c r="W34" s="54">
        <v>178635</v>
      </c>
      <c r="X34" s="54">
        <v>127317</v>
      </c>
      <c r="Y34" s="53"/>
      <c r="Z34" s="53"/>
      <c r="AA34" s="53"/>
    </row>
    <row r="35" spans="1:27">
      <c r="A35">
        <v>33</v>
      </c>
      <c r="B35" s="13" t="s">
        <v>24</v>
      </c>
      <c r="C35" t="s">
        <v>165</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165</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166</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166</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167</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167</v>
      </c>
      <c r="Q37" s="54">
        <v>176400</v>
      </c>
      <c r="R37" s="54">
        <v>176400</v>
      </c>
      <c r="S37" s="54">
        <v>93118</v>
      </c>
      <c r="T37" s="54">
        <v>14000</v>
      </c>
      <c r="U37" s="54">
        <v>37</v>
      </c>
      <c r="V37" s="54">
        <f t="shared" si="0"/>
        <v>37000</v>
      </c>
      <c r="W37" s="54">
        <v>100504</v>
      </c>
      <c r="X37" s="54">
        <v>80125</v>
      </c>
      <c r="Y37" s="53"/>
      <c r="Z37" s="53"/>
      <c r="AA37" s="53"/>
    </row>
    <row r="38" spans="1:27">
      <c r="A38">
        <v>36</v>
      </c>
      <c r="B38" s="13" t="s">
        <v>25</v>
      </c>
      <c r="C38" t="s">
        <v>168</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168</v>
      </c>
      <c r="Q38" s="54">
        <v>50700</v>
      </c>
      <c r="R38" s="54">
        <v>50700</v>
      </c>
      <c r="S38" s="54">
        <v>20789</v>
      </c>
      <c r="T38" s="54">
        <v>6000</v>
      </c>
      <c r="U38" s="54">
        <v>7</v>
      </c>
      <c r="V38" s="54">
        <f t="shared" si="0"/>
        <v>7000</v>
      </c>
      <c r="W38" s="54">
        <v>23810</v>
      </c>
      <c r="X38" s="54">
        <v>20300</v>
      </c>
      <c r="Y38" s="53"/>
      <c r="Z38" s="53"/>
      <c r="AA38" s="53"/>
    </row>
    <row r="39" spans="1:27">
      <c r="A39">
        <v>37</v>
      </c>
      <c r="B39" s="13" t="s">
        <v>26</v>
      </c>
      <c r="C39" t="s">
        <v>169</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169</v>
      </c>
      <c r="Q39" s="54">
        <v>42900</v>
      </c>
      <c r="R39" s="54">
        <v>42900</v>
      </c>
      <c r="S39" s="54">
        <v>16799</v>
      </c>
      <c r="T39" s="54">
        <v>4000</v>
      </c>
      <c r="U39" s="54">
        <v>4</v>
      </c>
      <c r="V39" s="54">
        <f t="shared" si="0"/>
        <v>4000</v>
      </c>
      <c r="W39" s="54">
        <v>23241</v>
      </c>
      <c r="X39" s="54">
        <v>19854</v>
      </c>
      <c r="Y39" s="53"/>
      <c r="Z39" s="53"/>
      <c r="AA39" s="53"/>
    </row>
    <row r="40" spans="1:27">
      <c r="A40">
        <v>38</v>
      </c>
      <c r="B40" s="13" t="s">
        <v>27</v>
      </c>
      <c r="C40" t="s">
        <v>170</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170</v>
      </c>
      <c r="Q40" s="54">
        <v>210300</v>
      </c>
      <c r="R40" s="54">
        <v>210300</v>
      </c>
      <c r="S40" s="54">
        <v>96697</v>
      </c>
      <c r="T40" s="54">
        <v>18000</v>
      </c>
      <c r="U40" s="54">
        <v>22</v>
      </c>
      <c r="V40" s="54">
        <f t="shared" si="0"/>
        <v>22000</v>
      </c>
      <c r="W40" s="54">
        <v>108950</v>
      </c>
      <c r="X40" s="54">
        <v>87236</v>
      </c>
      <c r="Y40" s="53"/>
      <c r="Z40" s="53"/>
      <c r="AA40" s="53"/>
    </row>
    <row r="41" spans="1:27">
      <c r="A41">
        <v>39</v>
      </c>
      <c r="B41" s="13" t="s">
        <v>28</v>
      </c>
      <c r="C41" t="s">
        <v>171</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171</v>
      </c>
      <c r="Q41" s="54">
        <v>77700</v>
      </c>
      <c r="R41" s="54">
        <v>77700</v>
      </c>
      <c r="S41" s="54">
        <v>25886</v>
      </c>
      <c r="T41" s="54">
        <v>5000</v>
      </c>
      <c r="U41" s="54">
        <v>7</v>
      </c>
      <c r="V41" s="54">
        <f t="shared" si="0"/>
        <v>7000</v>
      </c>
      <c r="W41" s="54">
        <v>47476</v>
      </c>
      <c r="X41" s="54">
        <v>39064</v>
      </c>
      <c r="Y41" s="53"/>
      <c r="Z41" s="53"/>
      <c r="AA41" s="53"/>
    </row>
    <row r="42" spans="1:27">
      <c r="A42">
        <v>40</v>
      </c>
      <c r="B42" s="13">
        <v>35</v>
      </c>
      <c r="C42" t="s">
        <v>172</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172</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173</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173</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174</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174</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175</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175</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176</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176</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177</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177</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209</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209</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178</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178</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210</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210</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179</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179</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180</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180</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181</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181</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211</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211</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182</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182</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183</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183</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184</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184</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185</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185</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212</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212</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186</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186</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187</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187</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213</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213</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188</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188</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214</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214</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189</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189</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190</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190</v>
      </c>
      <c r="Q66" s="54">
        <v>390300</v>
      </c>
      <c r="R66" s="54">
        <v>390300</v>
      </c>
      <c r="S66" s="54">
        <v>266663</v>
      </c>
      <c r="T66" s="54">
        <v>45000</v>
      </c>
      <c r="U66" s="54">
        <v>192</v>
      </c>
      <c r="V66" s="54">
        <f t="shared" si="0"/>
        <v>192000</v>
      </c>
      <c r="W66" s="54">
        <v>272722</v>
      </c>
      <c r="X66" s="54">
        <v>213356</v>
      </c>
      <c r="Y66" s="53"/>
      <c r="Z66" s="53"/>
      <c r="AA66" s="53"/>
    </row>
    <row r="67" spans="1:27">
      <c r="A67">
        <v>65</v>
      </c>
      <c r="B67" s="13" t="s">
        <v>29</v>
      </c>
      <c r="C67" t="s">
        <v>215</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215</v>
      </c>
      <c r="Q67" s="54">
        <v>336700</v>
      </c>
      <c r="R67" s="54">
        <v>336700</v>
      </c>
      <c r="S67" s="54">
        <v>124091</v>
      </c>
      <c r="T67" s="54">
        <v>17000</v>
      </c>
      <c r="U67" s="54">
        <v>170</v>
      </c>
      <c r="V67" s="54">
        <f t="shared" si="0"/>
        <v>170000</v>
      </c>
      <c r="W67" s="54">
        <v>336249</v>
      </c>
      <c r="X67" s="54">
        <v>224858</v>
      </c>
      <c r="Y67" s="53"/>
      <c r="Z67" s="53"/>
      <c r="AA67" s="53"/>
    </row>
    <row r="68" spans="1:27">
      <c r="A68">
        <v>66</v>
      </c>
      <c r="B68" s="13" t="s">
        <v>30</v>
      </c>
      <c r="C68" t="s">
        <v>191</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191</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192</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192</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193</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193</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194</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194</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216</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216</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195</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195</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217</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217</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196</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196</v>
      </c>
      <c r="Q75" s="54">
        <v>5000</v>
      </c>
      <c r="R75" s="54">
        <v>5000</v>
      </c>
      <c r="S75" s="54">
        <v>13567</v>
      </c>
      <c r="T75" s="54">
        <v>0</v>
      </c>
      <c r="U75" s="54">
        <v>0</v>
      </c>
      <c r="V75" s="54">
        <f t="shared" si="1"/>
        <v>0</v>
      </c>
      <c r="W75" s="54" t="s">
        <v>164</v>
      </c>
      <c r="X75" s="54" t="s">
        <v>197</v>
      </c>
      <c r="Y75" s="53"/>
      <c r="Z75" s="53"/>
      <c r="AA75" s="53"/>
    </row>
    <row r="76" spans="1:27">
      <c r="A76">
        <v>74</v>
      </c>
      <c r="B76" s="13">
        <v>101</v>
      </c>
      <c r="C76" t="s">
        <v>198</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198</v>
      </c>
      <c r="Q76" s="54">
        <v>5000</v>
      </c>
      <c r="R76" s="54">
        <v>5000</v>
      </c>
      <c r="S76" s="54">
        <v>9242</v>
      </c>
      <c r="T76" s="54">
        <v>0</v>
      </c>
      <c r="U76" s="54">
        <v>20</v>
      </c>
      <c r="V76" s="54">
        <f t="shared" si="1"/>
        <v>20000</v>
      </c>
      <c r="W76" s="54" t="s">
        <v>164</v>
      </c>
      <c r="X76" s="54" t="s">
        <v>197</v>
      </c>
      <c r="Y76" s="53"/>
      <c r="Z76" s="53"/>
      <c r="AA76" s="53"/>
    </row>
    <row r="77" spans="1:27">
      <c r="A77">
        <v>75</v>
      </c>
      <c r="B77" s="13">
        <v>102</v>
      </c>
      <c r="C77" t="s">
        <v>199</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199</v>
      </c>
      <c r="Q77" s="54">
        <v>5000</v>
      </c>
      <c r="R77" s="54">
        <v>5000</v>
      </c>
      <c r="S77" s="54">
        <v>4511</v>
      </c>
      <c r="T77" s="54">
        <v>0</v>
      </c>
      <c r="U77" s="54">
        <v>21</v>
      </c>
      <c r="V77" s="54">
        <f t="shared" si="1"/>
        <v>21000</v>
      </c>
      <c r="W77" s="54" t="s">
        <v>164</v>
      </c>
      <c r="X77" s="54" t="s">
        <v>197</v>
      </c>
      <c r="Y77" s="53"/>
      <c r="Z77" s="53"/>
      <c r="AA77" s="53"/>
    </row>
    <row r="78" spans="1:27">
      <c r="A78">
        <v>76</v>
      </c>
      <c r="B78" s="13">
        <v>103</v>
      </c>
      <c r="C78" t="s">
        <v>200</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200</v>
      </c>
      <c r="Q78" s="54">
        <v>5000</v>
      </c>
      <c r="R78" s="54">
        <v>5000</v>
      </c>
      <c r="S78" s="54">
        <v>3844</v>
      </c>
      <c r="T78" s="54">
        <v>1000</v>
      </c>
      <c r="U78" s="54">
        <v>8</v>
      </c>
      <c r="V78" s="54">
        <f t="shared" si="1"/>
        <v>8000</v>
      </c>
      <c r="W78" s="54" t="s">
        <v>164</v>
      </c>
      <c r="X78" s="54" t="s">
        <v>197</v>
      </c>
      <c r="Y78" s="53"/>
      <c r="Z78" s="53"/>
      <c r="AA78" s="53"/>
    </row>
    <row r="79" spans="1:27">
      <c r="A79">
        <v>77</v>
      </c>
      <c r="B79" s="74" t="s">
        <v>218</v>
      </c>
      <c r="C79" t="s">
        <v>201</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201</v>
      </c>
      <c r="Q79" s="54">
        <v>0</v>
      </c>
      <c r="R79" s="54">
        <v>0</v>
      </c>
      <c r="S79" s="54" t="s">
        <v>164</v>
      </c>
      <c r="T79" s="54">
        <v>0</v>
      </c>
      <c r="U79" s="54">
        <v>0</v>
      </c>
      <c r="V79" s="54">
        <f t="shared" si="1"/>
        <v>0</v>
      </c>
      <c r="W79" s="54" t="s">
        <v>164</v>
      </c>
      <c r="X79" s="54" t="s">
        <v>197</v>
      </c>
      <c r="Y79" s="53"/>
      <c r="Z79" s="53"/>
      <c r="AA79" s="53"/>
    </row>
    <row r="80" spans="1:27">
      <c r="A80">
        <v>78</v>
      </c>
      <c r="B80" s="74" t="s">
        <v>219</v>
      </c>
      <c r="C80" t="s">
        <v>202</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202</v>
      </c>
      <c r="Q80" s="54">
        <v>0</v>
      </c>
      <c r="R80" s="54">
        <v>0</v>
      </c>
      <c r="S80" s="54" t="s">
        <v>164</v>
      </c>
      <c r="T80" s="54">
        <v>0</v>
      </c>
      <c r="U80" s="54">
        <v>0</v>
      </c>
      <c r="V80" s="54">
        <f t="shared" si="1"/>
        <v>0</v>
      </c>
      <c r="W80" s="54" t="s">
        <v>164</v>
      </c>
      <c r="X80" s="54" t="s">
        <v>197</v>
      </c>
      <c r="Y80" s="53"/>
      <c r="Z80" s="53"/>
      <c r="AA80" s="53"/>
    </row>
    <row r="81" spans="1:27">
      <c r="A81">
        <v>79</v>
      </c>
      <c r="B81" s="74" t="s">
        <v>220</v>
      </c>
      <c r="C81" t="s">
        <v>203</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203</v>
      </c>
      <c r="Q81" s="54">
        <v>0</v>
      </c>
      <c r="R81" s="54">
        <v>0</v>
      </c>
      <c r="S81" s="54" t="s">
        <v>164</v>
      </c>
      <c r="T81" s="54">
        <v>0</v>
      </c>
      <c r="U81" s="54">
        <v>0</v>
      </c>
      <c r="V81" s="54">
        <f t="shared" si="1"/>
        <v>0</v>
      </c>
      <c r="W81" s="54" t="s">
        <v>164</v>
      </c>
      <c r="X81" s="54" t="s">
        <v>197</v>
      </c>
      <c r="Y81" s="53"/>
      <c r="Z81" s="53"/>
      <c r="AA81" s="53"/>
    </row>
    <row r="82" spans="1:27">
      <c r="A82">
        <v>80</v>
      </c>
      <c r="B82" s="74" t="s">
        <v>221</v>
      </c>
      <c r="C82" t="s">
        <v>204</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204</v>
      </c>
      <c r="Q82" s="54">
        <v>0</v>
      </c>
      <c r="R82" s="54">
        <v>0</v>
      </c>
      <c r="S82" s="54" t="s">
        <v>164</v>
      </c>
      <c r="T82" s="54">
        <v>0</v>
      </c>
      <c r="U82" s="54">
        <v>0</v>
      </c>
      <c r="V82" s="54">
        <f t="shared" si="1"/>
        <v>0</v>
      </c>
      <c r="W82" s="54" t="s">
        <v>164</v>
      </c>
      <c r="X82" s="54" t="s">
        <v>197</v>
      </c>
      <c r="Y82" s="53"/>
      <c r="Z82" s="53"/>
      <c r="AA82" s="53"/>
    </row>
    <row r="83" spans="1:27">
      <c r="A83">
        <v>81</v>
      </c>
      <c r="B83" s="74" t="s">
        <v>222</v>
      </c>
      <c r="C83" t="s">
        <v>205</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205</v>
      </c>
      <c r="Q83" s="54">
        <v>0</v>
      </c>
      <c r="R83" s="54">
        <v>0</v>
      </c>
      <c r="S83" s="54" t="s">
        <v>164</v>
      </c>
      <c r="T83" s="54">
        <v>0</v>
      </c>
      <c r="U83" s="54">
        <v>0</v>
      </c>
      <c r="V83" s="54">
        <f t="shared" si="1"/>
        <v>0</v>
      </c>
      <c r="W83" s="54" t="s">
        <v>164</v>
      </c>
      <c r="X83" s="54" t="s">
        <v>197</v>
      </c>
      <c r="Y83" s="53"/>
      <c r="Z83" s="53"/>
      <c r="AA83" s="53"/>
    </row>
    <row r="84" spans="1:27">
      <c r="A84">
        <v>82</v>
      </c>
      <c r="B84" s="74" t="s">
        <v>223</v>
      </c>
      <c r="C84" t="s">
        <v>206</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206</v>
      </c>
      <c r="Q84" s="54">
        <v>0</v>
      </c>
      <c r="R84" s="54">
        <v>0</v>
      </c>
      <c r="S84" s="54" t="s">
        <v>164</v>
      </c>
      <c r="T84" s="54">
        <v>0</v>
      </c>
      <c r="U84" s="54">
        <v>0</v>
      </c>
      <c r="V84" s="54">
        <f t="shared" si="1"/>
        <v>0</v>
      </c>
      <c r="W84" s="54" t="s">
        <v>164</v>
      </c>
      <c r="X84" s="54" t="s">
        <v>197</v>
      </c>
      <c r="Y84" s="53"/>
      <c r="Z84" s="53"/>
      <c r="AA84" s="53"/>
    </row>
    <row r="85" spans="1:27">
      <c r="A85">
        <v>83</v>
      </c>
      <c r="B85" s="74" t="s">
        <v>224</v>
      </c>
      <c r="C85" t="s">
        <v>207</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207</v>
      </c>
      <c r="Q85" s="54">
        <v>0</v>
      </c>
      <c r="R85" s="54">
        <v>0</v>
      </c>
      <c r="S85" s="54" t="s">
        <v>164</v>
      </c>
      <c r="T85" s="54">
        <v>0</v>
      </c>
      <c r="U85" s="54">
        <v>0</v>
      </c>
      <c r="V85" s="54">
        <f t="shared" si="1"/>
        <v>0</v>
      </c>
      <c r="W85" s="54">
        <v>5000</v>
      </c>
      <c r="X85" s="54" t="s">
        <v>197</v>
      </c>
      <c r="Y85" s="53"/>
      <c r="Z85" s="53"/>
      <c r="AA85" s="53"/>
    </row>
  </sheetData>
  <autoFilter ref="A2:C2"/>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a40d4fbf-d14b-4b79-8db4-8c77ece2ea1d"/>
    <ds:schemaRef ds:uri="http://schemas.microsoft.com/office/2006/metadata/properties"/>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dhorton</cp:lastModifiedBy>
  <cp:lastPrinted>2021-08-06T12:59:32Z</cp:lastPrinted>
  <dcterms:created xsi:type="dcterms:W3CDTF">2021-08-03T14:52:18Z</dcterms:created>
  <dcterms:modified xsi:type="dcterms:W3CDTF">2022-08-31T16:42:15Z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